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Enrollment by Program/"/>
    </mc:Choice>
  </mc:AlternateContent>
  <xr:revisionPtr revIDLastSave="0" documentId="8_{5BC687D8-A971-44EC-A145-59219E4873D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all 2024" sheetId="13" r:id="rId1"/>
    <sheet name="Fall 2023" sheetId="12" r:id="rId2"/>
    <sheet name="Fall 2022" sheetId="10" r:id="rId3"/>
    <sheet name="Fall 2021" sheetId="9" r:id="rId4"/>
    <sheet name="Fall 2020" sheetId="8" r:id="rId5"/>
    <sheet name="Fall 2019" sheetId="7" state="hidden" r:id="rId6"/>
    <sheet name="Fall 2018" sheetId="6" state="hidden" r:id="rId7"/>
    <sheet name="Fall 2017" sheetId="1" state="hidden" r:id="rId8"/>
    <sheet name="Fall 2016" sheetId="5" state="hidden" r:id="rId9"/>
    <sheet name="Fall 2015" sheetId="4" state="hidden" r:id="rId10"/>
  </sheets>
  <definedNames>
    <definedName name="_xlnm.Print_Area" localSheetId="9">'Fall 2015'!$A$1:$R$151</definedName>
    <definedName name="_xlnm.Print_Area" localSheetId="8">'Fall 2016'!$A$1:$R$139</definedName>
    <definedName name="_xlnm.Print_Area" localSheetId="7">'Fall 2017'!$A$1:$R$146</definedName>
    <definedName name="_xlnm.Print_Area" localSheetId="6">'Fall 2018'!$A$1:$R$146</definedName>
    <definedName name="_xlnm.Print_Area" localSheetId="5">'Fall 2019'!$A$1:$R$115</definedName>
    <definedName name="_xlnm.Print_Area" localSheetId="4">'Fall 2020'!$A$1:$R$129</definedName>
    <definedName name="_xlnm.Print_Area" localSheetId="3">'Fall 2021'!$A$1:$R$136</definedName>
    <definedName name="_xlnm.Print_Area" localSheetId="2">'Fall 2022'!$A$1:$R$138</definedName>
    <definedName name="_xlnm.Print_Area" localSheetId="1">'Fall 2023'!$A$1:$R$135</definedName>
    <definedName name="_xlnm.Print_Area" localSheetId="0">'Fall 2024'!$A$1:$R$149</definedName>
    <definedName name="_xlnm.Print_Titles" localSheetId="9">'Fall 2015'!$3:$3</definedName>
    <definedName name="_xlnm.Print_Titles" localSheetId="8">'Fall 2016'!$3:$3</definedName>
    <definedName name="_xlnm.Print_Titles" localSheetId="7">'Fall 2017'!$3:$3</definedName>
    <definedName name="_xlnm.Print_Titles" localSheetId="6">'Fall 2018'!$3:$3</definedName>
    <definedName name="_xlnm.Print_Titles" localSheetId="5">'Fall 2019'!$3:$3</definedName>
    <definedName name="_xlnm.Print_Titles" localSheetId="4">'Fall 2020'!$3:$3</definedName>
    <definedName name="_xlnm.Print_Titles" localSheetId="3">'Fall 2021'!$3:$3</definedName>
    <definedName name="_xlnm.Print_Titles" localSheetId="2">'Fall 2022'!$3:$3</definedName>
    <definedName name="_xlnm.Print_Titles" localSheetId="1">'Fall 2023'!$2:$2</definedName>
    <definedName name="_xlnm.Print_Titles" localSheetId="0">'Fall 2024'!$3:$3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6" i="13" l="1"/>
  <c r="Q136" i="13"/>
  <c r="Q148" i="13" s="1"/>
  <c r="O136" i="13"/>
  <c r="O125" i="13"/>
  <c r="P55" i="13"/>
  <c r="Q55" i="13"/>
  <c r="R55" i="13"/>
  <c r="O55" i="13"/>
  <c r="K55" i="13"/>
  <c r="J55" i="13"/>
  <c r="I55" i="13"/>
  <c r="I148" i="13" s="1"/>
  <c r="H55" i="13"/>
  <c r="G55" i="13"/>
  <c r="D55" i="13"/>
  <c r="D148" i="13" s="1"/>
  <c r="C55" i="13"/>
  <c r="C148" i="13" s="1"/>
  <c r="F5" i="13"/>
  <c r="O147" i="13"/>
  <c r="O111" i="13"/>
  <c r="Q111" i="13"/>
  <c r="R88" i="13"/>
  <c r="Q88" i="13"/>
  <c r="O88" i="13"/>
  <c r="P18" i="13"/>
  <c r="P74" i="13"/>
  <c r="P91" i="13"/>
  <c r="P77" i="13"/>
  <c r="P69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70" i="13"/>
  <c r="P71" i="13"/>
  <c r="P72" i="13"/>
  <c r="P73" i="13"/>
  <c r="P6" i="13"/>
  <c r="P7" i="13"/>
  <c r="P8" i="13"/>
  <c r="P9" i="13"/>
  <c r="P10" i="13"/>
  <c r="P11" i="13"/>
  <c r="P12" i="13"/>
  <c r="P13" i="13"/>
  <c r="P16" i="13"/>
  <c r="P17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" i="13"/>
  <c r="P82" i="13"/>
  <c r="L55" i="13"/>
  <c r="M55" i="13"/>
  <c r="E55" i="13"/>
  <c r="B11" i="13"/>
  <c r="F11" i="13"/>
  <c r="N11" i="13"/>
  <c r="G147" i="13"/>
  <c r="H147" i="13"/>
  <c r="I147" i="13"/>
  <c r="K147" i="13"/>
  <c r="L147" i="13"/>
  <c r="M147" i="13"/>
  <c r="J147" i="13"/>
  <c r="G125" i="13"/>
  <c r="H125" i="13"/>
  <c r="I125" i="13"/>
  <c r="K125" i="13"/>
  <c r="L125" i="13"/>
  <c r="M125" i="13"/>
  <c r="J125" i="13"/>
  <c r="N125" i="13"/>
  <c r="B129" i="13"/>
  <c r="F129" i="13"/>
  <c r="N129" i="13"/>
  <c r="P129" i="13"/>
  <c r="H111" i="13"/>
  <c r="I111" i="13"/>
  <c r="J111" i="13"/>
  <c r="K111" i="13"/>
  <c r="L111" i="13"/>
  <c r="M111" i="13"/>
  <c r="G111" i="13"/>
  <c r="N111" i="13" s="1"/>
  <c r="G88" i="13"/>
  <c r="H88" i="13"/>
  <c r="I88" i="13"/>
  <c r="K88" i="13"/>
  <c r="L88" i="13"/>
  <c r="M88" i="13"/>
  <c r="J88" i="13"/>
  <c r="N88" i="13"/>
  <c r="B39" i="13"/>
  <c r="F39" i="13"/>
  <c r="N39" i="13"/>
  <c r="N139" i="13"/>
  <c r="N140" i="13"/>
  <c r="N141" i="13"/>
  <c r="N142" i="13"/>
  <c r="N143" i="13"/>
  <c r="N144" i="13"/>
  <c r="N145" i="13"/>
  <c r="N146" i="13"/>
  <c r="N138" i="13"/>
  <c r="N128" i="13"/>
  <c r="N130" i="13"/>
  <c r="N131" i="13"/>
  <c r="N132" i="13"/>
  <c r="N133" i="13"/>
  <c r="N134" i="13"/>
  <c r="N135" i="13"/>
  <c r="N127" i="13"/>
  <c r="N114" i="13"/>
  <c r="N115" i="13"/>
  <c r="N116" i="13"/>
  <c r="N117" i="13"/>
  <c r="N118" i="13"/>
  <c r="N119" i="13"/>
  <c r="N120" i="13"/>
  <c r="N121" i="13"/>
  <c r="N122" i="13"/>
  <c r="N123" i="13"/>
  <c r="N124" i="13"/>
  <c r="N113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90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57" i="13"/>
  <c r="N6" i="13"/>
  <c r="N7" i="13"/>
  <c r="N8" i="13"/>
  <c r="N9" i="13"/>
  <c r="N10" i="13"/>
  <c r="N12" i="13"/>
  <c r="N13" i="13"/>
  <c r="N14" i="13"/>
  <c r="P14" i="13" s="1"/>
  <c r="N15" i="13"/>
  <c r="P15" i="13" s="1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" i="13"/>
  <c r="N5" i="10"/>
  <c r="C88" i="13"/>
  <c r="D88" i="13"/>
  <c r="E88" i="13"/>
  <c r="B88" i="13"/>
  <c r="C147" i="13"/>
  <c r="D147" i="13"/>
  <c r="E147" i="13"/>
  <c r="B139" i="13"/>
  <c r="F139" i="13"/>
  <c r="P139" i="13"/>
  <c r="D136" i="13"/>
  <c r="E136" i="13"/>
  <c r="C136" i="13"/>
  <c r="B134" i="13"/>
  <c r="F134" i="13"/>
  <c r="P134" i="13"/>
  <c r="C125" i="13"/>
  <c r="E125" i="13"/>
  <c r="D125" i="13"/>
  <c r="B122" i="13"/>
  <c r="F122" i="13"/>
  <c r="P122" i="13"/>
  <c r="B123" i="13"/>
  <c r="F123" i="13"/>
  <c r="P123" i="13"/>
  <c r="B117" i="13"/>
  <c r="F117" i="13"/>
  <c r="P117" i="13"/>
  <c r="B86" i="13"/>
  <c r="F86" i="13"/>
  <c r="P86" i="13"/>
  <c r="B83" i="13"/>
  <c r="F83" i="13"/>
  <c r="P83" i="13"/>
  <c r="B71" i="13"/>
  <c r="F71" i="13"/>
  <c r="B72" i="13"/>
  <c r="F72" i="13" s="1"/>
  <c r="B63" i="13"/>
  <c r="F63" i="13"/>
  <c r="E111" i="13"/>
  <c r="C111" i="13"/>
  <c r="D111" i="13"/>
  <c r="B14" i="13"/>
  <c r="F14" i="13"/>
  <c r="B90" i="13"/>
  <c r="F90" i="13"/>
  <c r="P90" i="13"/>
  <c r="B51" i="13"/>
  <c r="F51" i="13"/>
  <c r="B47" i="13"/>
  <c r="F47" i="13"/>
  <c r="B45" i="13"/>
  <c r="F45" i="13"/>
  <c r="R147" i="13"/>
  <c r="Q147" i="13"/>
  <c r="P146" i="13"/>
  <c r="B146" i="13"/>
  <c r="F146" i="13" s="1"/>
  <c r="P145" i="13"/>
  <c r="B145" i="13"/>
  <c r="F145" i="13" s="1"/>
  <c r="P144" i="13"/>
  <c r="B144" i="13"/>
  <c r="F144" i="13" s="1"/>
  <c r="P143" i="13"/>
  <c r="B143" i="13"/>
  <c r="F143" i="13" s="1"/>
  <c r="P142" i="13"/>
  <c r="B142" i="13"/>
  <c r="F142" i="13" s="1"/>
  <c r="P141" i="13"/>
  <c r="B141" i="13"/>
  <c r="F141" i="13" s="1"/>
  <c r="P140" i="13"/>
  <c r="B140" i="13"/>
  <c r="F140" i="13" s="1"/>
  <c r="P138" i="13"/>
  <c r="B138" i="13"/>
  <c r="F138" i="13" s="1"/>
  <c r="N136" i="13"/>
  <c r="P136" i="13" s="1"/>
  <c r="M136" i="13"/>
  <c r="L136" i="13"/>
  <c r="K136" i="13"/>
  <c r="J136" i="13"/>
  <c r="I136" i="13"/>
  <c r="H136" i="13"/>
  <c r="G136" i="13"/>
  <c r="B136" i="13"/>
  <c r="P135" i="13"/>
  <c r="B135" i="13"/>
  <c r="F135" i="13" s="1"/>
  <c r="P133" i="13"/>
  <c r="B133" i="13"/>
  <c r="F133" i="13" s="1"/>
  <c r="P132" i="13"/>
  <c r="B132" i="13"/>
  <c r="F132" i="13" s="1"/>
  <c r="P131" i="13"/>
  <c r="B131" i="13"/>
  <c r="F131" i="13" s="1"/>
  <c r="P130" i="13"/>
  <c r="B130" i="13"/>
  <c r="F130" i="13" s="1"/>
  <c r="P128" i="13"/>
  <c r="B128" i="13"/>
  <c r="F128" i="13" s="1"/>
  <c r="P127" i="13"/>
  <c r="B127" i="13"/>
  <c r="F127" i="13" s="1"/>
  <c r="R125" i="13"/>
  <c r="Q125" i="13"/>
  <c r="B125" i="13"/>
  <c r="P124" i="13"/>
  <c r="B124" i="13"/>
  <c r="F124" i="13" s="1"/>
  <c r="P121" i="13"/>
  <c r="B121" i="13"/>
  <c r="F121" i="13" s="1"/>
  <c r="P120" i="13"/>
  <c r="B120" i="13"/>
  <c r="F120" i="13" s="1"/>
  <c r="P119" i="13"/>
  <c r="B119" i="13"/>
  <c r="F119" i="13" s="1"/>
  <c r="P118" i="13"/>
  <c r="B118" i="13"/>
  <c r="F118" i="13" s="1"/>
  <c r="P116" i="13"/>
  <c r="B116" i="13"/>
  <c r="F116" i="13" s="1"/>
  <c r="P115" i="13"/>
  <c r="B115" i="13"/>
  <c r="F115" i="13" s="1"/>
  <c r="P114" i="13"/>
  <c r="B114" i="13"/>
  <c r="F114" i="13" s="1"/>
  <c r="P113" i="13"/>
  <c r="B113" i="13"/>
  <c r="F113" i="13" s="1"/>
  <c r="R111" i="13"/>
  <c r="B111" i="13"/>
  <c r="P110" i="13"/>
  <c r="B110" i="13"/>
  <c r="F110" i="13" s="1"/>
  <c r="P109" i="13"/>
  <c r="B109" i="13"/>
  <c r="F109" i="13" s="1"/>
  <c r="P108" i="13"/>
  <c r="B108" i="13"/>
  <c r="F108" i="13" s="1"/>
  <c r="P107" i="13"/>
  <c r="B107" i="13"/>
  <c r="F107" i="13" s="1"/>
  <c r="P106" i="13"/>
  <c r="B106" i="13"/>
  <c r="F106" i="13" s="1"/>
  <c r="P105" i="13"/>
  <c r="B105" i="13"/>
  <c r="F105" i="13" s="1"/>
  <c r="P104" i="13"/>
  <c r="B104" i="13"/>
  <c r="F104" i="13" s="1"/>
  <c r="P103" i="13"/>
  <c r="B103" i="13"/>
  <c r="F103" i="13" s="1"/>
  <c r="P102" i="13"/>
  <c r="B102" i="13"/>
  <c r="F102" i="13" s="1"/>
  <c r="P101" i="13"/>
  <c r="B101" i="13"/>
  <c r="F101" i="13" s="1"/>
  <c r="P100" i="13"/>
  <c r="B100" i="13"/>
  <c r="F100" i="13" s="1"/>
  <c r="P99" i="13"/>
  <c r="B99" i="13"/>
  <c r="F99" i="13" s="1"/>
  <c r="P98" i="13"/>
  <c r="B98" i="13"/>
  <c r="F98" i="13" s="1"/>
  <c r="P97" i="13"/>
  <c r="B97" i="13"/>
  <c r="F97" i="13" s="1"/>
  <c r="P96" i="13"/>
  <c r="B96" i="13"/>
  <c r="F96" i="13" s="1"/>
  <c r="P95" i="13"/>
  <c r="B95" i="13"/>
  <c r="F95" i="13" s="1"/>
  <c r="P94" i="13"/>
  <c r="B94" i="13"/>
  <c r="F94" i="13" s="1"/>
  <c r="P93" i="13"/>
  <c r="B93" i="13"/>
  <c r="F93" i="13" s="1"/>
  <c r="P92" i="13"/>
  <c r="B92" i="13"/>
  <c r="F92" i="13" s="1"/>
  <c r="B91" i="13"/>
  <c r="F91" i="13" s="1"/>
  <c r="P88" i="13"/>
  <c r="P87" i="13"/>
  <c r="B87" i="13"/>
  <c r="F87" i="13" s="1"/>
  <c r="P85" i="13"/>
  <c r="B85" i="13"/>
  <c r="F85" i="13" s="1"/>
  <c r="P84" i="13"/>
  <c r="B84" i="13"/>
  <c r="F84" i="13" s="1"/>
  <c r="B82" i="13"/>
  <c r="F82" i="13" s="1"/>
  <c r="P81" i="13"/>
  <c r="B81" i="13"/>
  <c r="F81" i="13" s="1"/>
  <c r="P80" i="13"/>
  <c r="B80" i="13"/>
  <c r="F80" i="13" s="1"/>
  <c r="P79" i="13"/>
  <c r="B79" i="13"/>
  <c r="F79" i="13" s="1"/>
  <c r="P78" i="13"/>
  <c r="B78" i="13"/>
  <c r="F78" i="13" s="1"/>
  <c r="B77" i="13"/>
  <c r="F77" i="13" s="1"/>
  <c r="P76" i="13"/>
  <c r="B76" i="13"/>
  <c r="F76" i="13" s="1"/>
  <c r="P75" i="13"/>
  <c r="B75" i="13"/>
  <c r="F75" i="13" s="1"/>
  <c r="B74" i="13"/>
  <c r="F74" i="13" s="1"/>
  <c r="B73" i="13"/>
  <c r="F73" i="13" s="1"/>
  <c r="B70" i="13"/>
  <c r="F70" i="13" s="1"/>
  <c r="B69" i="13"/>
  <c r="F69" i="13" s="1"/>
  <c r="B68" i="13"/>
  <c r="F68" i="13" s="1"/>
  <c r="B67" i="13"/>
  <c r="F67" i="13" s="1"/>
  <c r="B66" i="13"/>
  <c r="F66" i="13" s="1"/>
  <c r="B65" i="13"/>
  <c r="F65" i="13" s="1"/>
  <c r="B64" i="13"/>
  <c r="F64" i="13" s="1"/>
  <c r="B62" i="13"/>
  <c r="F62" i="13" s="1"/>
  <c r="B61" i="13"/>
  <c r="F61" i="13" s="1"/>
  <c r="B60" i="13"/>
  <c r="F60" i="13" s="1"/>
  <c r="B59" i="13"/>
  <c r="F59" i="13" s="1"/>
  <c r="B58" i="13"/>
  <c r="F58" i="13" s="1"/>
  <c r="B57" i="13"/>
  <c r="F57" i="13" s="1"/>
  <c r="M148" i="13"/>
  <c r="L148" i="13"/>
  <c r="K148" i="13"/>
  <c r="J148" i="13"/>
  <c r="H148" i="13"/>
  <c r="G148" i="13"/>
  <c r="E148" i="13"/>
  <c r="B54" i="13"/>
  <c r="F54" i="13" s="1"/>
  <c r="B53" i="13"/>
  <c r="F53" i="13" s="1"/>
  <c r="B52" i="13"/>
  <c r="F52" i="13" s="1"/>
  <c r="B50" i="13"/>
  <c r="F50" i="13" s="1"/>
  <c r="B49" i="13"/>
  <c r="F49" i="13" s="1"/>
  <c r="B48" i="13"/>
  <c r="F48" i="13" s="1"/>
  <c r="B46" i="13"/>
  <c r="F46" i="13" s="1"/>
  <c r="B44" i="13"/>
  <c r="F44" i="13" s="1"/>
  <c r="B43" i="13"/>
  <c r="F43" i="13" s="1"/>
  <c r="B42" i="13"/>
  <c r="F42" i="13" s="1"/>
  <c r="B41" i="13"/>
  <c r="F41" i="13" s="1"/>
  <c r="B40" i="13"/>
  <c r="F40" i="13" s="1"/>
  <c r="B38" i="13"/>
  <c r="F38" i="13" s="1"/>
  <c r="B37" i="13"/>
  <c r="F37" i="13" s="1"/>
  <c r="B36" i="13"/>
  <c r="F36" i="13" s="1"/>
  <c r="B35" i="13"/>
  <c r="F35" i="13" s="1"/>
  <c r="B34" i="13"/>
  <c r="F34" i="13" s="1"/>
  <c r="B33" i="13"/>
  <c r="F33" i="13" s="1"/>
  <c r="B32" i="13"/>
  <c r="F32" i="13" s="1"/>
  <c r="B31" i="13"/>
  <c r="F31" i="13" s="1"/>
  <c r="B30" i="13"/>
  <c r="F30" i="13" s="1"/>
  <c r="B29" i="13"/>
  <c r="F29" i="13" s="1"/>
  <c r="B28" i="13"/>
  <c r="F28" i="13" s="1"/>
  <c r="B27" i="13"/>
  <c r="F27" i="13" s="1"/>
  <c r="B26" i="13"/>
  <c r="F26" i="13" s="1"/>
  <c r="B25" i="13"/>
  <c r="F25" i="13" s="1"/>
  <c r="B24" i="13"/>
  <c r="F24" i="13" s="1"/>
  <c r="B23" i="13"/>
  <c r="F23" i="13" s="1"/>
  <c r="B22" i="13"/>
  <c r="F22" i="13" s="1"/>
  <c r="B21" i="13"/>
  <c r="F21" i="13" s="1"/>
  <c r="B20" i="13"/>
  <c r="F20" i="13" s="1"/>
  <c r="B19" i="13"/>
  <c r="F19" i="13" s="1"/>
  <c r="B18" i="13"/>
  <c r="F18" i="13" s="1"/>
  <c r="B17" i="13"/>
  <c r="F17" i="13" s="1"/>
  <c r="B16" i="13"/>
  <c r="F16" i="13" s="1"/>
  <c r="B15" i="13"/>
  <c r="F15" i="13" s="1"/>
  <c r="B13" i="13"/>
  <c r="F13" i="13" s="1"/>
  <c r="B12" i="13"/>
  <c r="F12" i="13" s="1"/>
  <c r="B10" i="13"/>
  <c r="F10" i="13" s="1"/>
  <c r="B9" i="13"/>
  <c r="F9" i="13" s="1"/>
  <c r="B8" i="13"/>
  <c r="F8" i="13" s="1"/>
  <c r="B7" i="13"/>
  <c r="F7" i="13" s="1"/>
  <c r="B6" i="13"/>
  <c r="F6" i="13" s="1"/>
  <c r="B5" i="13"/>
  <c r="C135" i="12"/>
  <c r="B127" i="12"/>
  <c r="B128" i="12"/>
  <c r="B129" i="12"/>
  <c r="B130" i="12"/>
  <c r="B131" i="12"/>
  <c r="B132" i="12"/>
  <c r="B133" i="12"/>
  <c r="B126" i="12"/>
  <c r="B116" i="12"/>
  <c r="B117" i="12"/>
  <c r="B118" i="12"/>
  <c r="B119" i="12"/>
  <c r="B120" i="12"/>
  <c r="B121" i="12"/>
  <c r="B122" i="12"/>
  <c r="B123" i="12"/>
  <c r="B115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82" i="12"/>
  <c r="D80" i="12"/>
  <c r="B76" i="12"/>
  <c r="B77" i="12"/>
  <c r="B78" i="12"/>
  <c r="B79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52" i="12"/>
  <c r="B4" i="12"/>
  <c r="C113" i="12"/>
  <c r="B105" i="12"/>
  <c r="B106" i="12"/>
  <c r="B107" i="12"/>
  <c r="B108" i="12"/>
  <c r="B109" i="12"/>
  <c r="B110" i="12"/>
  <c r="B111" i="12"/>
  <c r="B112" i="12"/>
  <c r="B104" i="12"/>
  <c r="R148" i="13" l="1"/>
  <c r="P125" i="13"/>
  <c r="N55" i="13"/>
  <c r="O148" i="13"/>
  <c r="N147" i="13"/>
  <c r="P147" i="13" s="1"/>
  <c r="B147" i="13"/>
  <c r="P111" i="13"/>
  <c r="B148" i="13"/>
  <c r="B55" i="13"/>
  <c r="F55" i="13"/>
  <c r="F88" i="13"/>
  <c r="F111" i="13"/>
  <c r="F125" i="13"/>
  <c r="F136" i="13"/>
  <c r="F147" i="13"/>
  <c r="C50" i="12"/>
  <c r="B50" i="12" s="1"/>
  <c r="B49" i="12"/>
  <c r="B5" i="12"/>
  <c r="B6" i="12"/>
  <c r="B7" i="12"/>
  <c r="B8" i="12"/>
  <c r="B9" i="12"/>
  <c r="B10" i="12"/>
  <c r="B11" i="12"/>
  <c r="B12" i="12"/>
  <c r="F12" i="12" s="1"/>
  <c r="B13" i="12"/>
  <c r="B14" i="12"/>
  <c r="B15" i="12"/>
  <c r="B16" i="12"/>
  <c r="B17" i="12"/>
  <c r="B18" i="12"/>
  <c r="B19" i="12"/>
  <c r="B20" i="12"/>
  <c r="F20" i="12" s="1"/>
  <c r="B21" i="12"/>
  <c r="B22" i="12"/>
  <c r="B23" i="12"/>
  <c r="B24" i="12"/>
  <c r="B25" i="12"/>
  <c r="B26" i="12"/>
  <c r="B27" i="12"/>
  <c r="B28" i="12"/>
  <c r="F28" i="12" s="1"/>
  <c r="B29" i="12"/>
  <c r="B30" i="12"/>
  <c r="B31" i="12"/>
  <c r="B32" i="12"/>
  <c r="B33" i="12"/>
  <c r="B34" i="12"/>
  <c r="B35" i="12"/>
  <c r="B36" i="12"/>
  <c r="F36" i="12" s="1"/>
  <c r="B37" i="12"/>
  <c r="B38" i="12"/>
  <c r="B39" i="12"/>
  <c r="B40" i="12"/>
  <c r="B41" i="12"/>
  <c r="B42" i="12"/>
  <c r="B43" i="12"/>
  <c r="B44" i="12"/>
  <c r="F44" i="12" s="1"/>
  <c r="B45" i="12"/>
  <c r="B46" i="12"/>
  <c r="B47" i="12"/>
  <c r="B48" i="12"/>
  <c r="F4" i="12"/>
  <c r="L135" i="12"/>
  <c r="D137" i="10"/>
  <c r="C137" i="10"/>
  <c r="P127" i="12"/>
  <c r="P128" i="12"/>
  <c r="P129" i="12"/>
  <c r="P130" i="12"/>
  <c r="P131" i="12"/>
  <c r="P132" i="12"/>
  <c r="P133" i="12"/>
  <c r="P126" i="12"/>
  <c r="F127" i="12"/>
  <c r="F128" i="12"/>
  <c r="F129" i="12"/>
  <c r="F130" i="12"/>
  <c r="F131" i="12"/>
  <c r="F132" i="12"/>
  <c r="F133" i="12"/>
  <c r="F126" i="12"/>
  <c r="E134" i="12"/>
  <c r="G134" i="12"/>
  <c r="H134" i="12"/>
  <c r="I134" i="12"/>
  <c r="J134" i="12"/>
  <c r="K134" i="12"/>
  <c r="L134" i="12"/>
  <c r="M134" i="12"/>
  <c r="N134" i="12"/>
  <c r="O134" i="12"/>
  <c r="Q134" i="12"/>
  <c r="R134" i="12"/>
  <c r="D134" i="12"/>
  <c r="C134" i="12"/>
  <c r="P116" i="12"/>
  <c r="P117" i="12"/>
  <c r="P118" i="12"/>
  <c r="P119" i="12"/>
  <c r="P120" i="12"/>
  <c r="P121" i="12"/>
  <c r="P122" i="12"/>
  <c r="P123" i="12"/>
  <c r="P115" i="12"/>
  <c r="F116" i="12"/>
  <c r="F117" i="12"/>
  <c r="F118" i="12"/>
  <c r="F119" i="12"/>
  <c r="F120" i="12"/>
  <c r="F121" i="12"/>
  <c r="F122" i="12"/>
  <c r="F123" i="12"/>
  <c r="F115" i="12"/>
  <c r="E124" i="12"/>
  <c r="G124" i="12"/>
  <c r="H124" i="12"/>
  <c r="I124" i="12"/>
  <c r="J124" i="12"/>
  <c r="K124" i="12"/>
  <c r="L124" i="12"/>
  <c r="M124" i="12"/>
  <c r="N124" i="12"/>
  <c r="O124" i="12"/>
  <c r="Q124" i="12"/>
  <c r="R124" i="12"/>
  <c r="D124" i="12"/>
  <c r="C124" i="12"/>
  <c r="P105" i="12"/>
  <c r="P106" i="12"/>
  <c r="P107" i="12"/>
  <c r="P108" i="12"/>
  <c r="P109" i="12"/>
  <c r="P110" i="12"/>
  <c r="P111" i="12"/>
  <c r="P112" i="12"/>
  <c r="P104" i="12"/>
  <c r="F105" i="12"/>
  <c r="F106" i="12"/>
  <c r="F107" i="12"/>
  <c r="F108" i="12"/>
  <c r="F109" i="12"/>
  <c r="F110" i="12"/>
  <c r="F111" i="12"/>
  <c r="F112" i="12"/>
  <c r="F104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82" i="12"/>
  <c r="P82" i="12"/>
  <c r="G113" i="12"/>
  <c r="H113" i="12"/>
  <c r="I113" i="12"/>
  <c r="J113" i="12"/>
  <c r="K113" i="12"/>
  <c r="L113" i="12"/>
  <c r="M113" i="12"/>
  <c r="N113" i="12"/>
  <c r="N135" i="12" s="1"/>
  <c r="O113" i="12"/>
  <c r="Q113" i="12"/>
  <c r="R113" i="12"/>
  <c r="E113" i="12"/>
  <c r="D113" i="12"/>
  <c r="E102" i="12"/>
  <c r="G102" i="12"/>
  <c r="H102" i="12"/>
  <c r="I102" i="12"/>
  <c r="J102" i="12"/>
  <c r="K102" i="12"/>
  <c r="L102" i="12"/>
  <c r="M102" i="12"/>
  <c r="N102" i="12"/>
  <c r="O102" i="12"/>
  <c r="Q102" i="12"/>
  <c r="R102" i="12"/>
  <c r="D102" i="12"/>
  <c r="C10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52" i="12"/>
  <c r="Q80" i="12"/>
  <c r="R80" i="12"/>
  <c r="G80" i="12"/>
  <c r="H80" i="12"/>
  <c r="I80" i="12"/>
  <c r="J80" i="12"/>
  <c r="K80" i="12"/>
  <c r="L80" i="12"/>
  <c r="M80" i="12"/>
  <c r="N80" i="12"/>
  <c r="O80" i="12"/>
  <c r="E80" i="12"/>
  <c r="C80" i="12"/>
  <c r="Q50" i="12"/>
  <c r="Q135" i="12" s="1"/>
  <c r="R50" i="12"/>
  <c r="N50" i="12"/>
  <c r="O50" i="12"/>
  <c r="O135" i="12" s="1"/>
  <c r="L50" i="12"/>
  <c r="M50" i="12"/>
  <c r="M135" i="12" s="1"/>
  <c r="H50" i="12"/>
  <c r="H135" i="12" s="1"/>
  <c r="I50" i="12"/>
  <c r="I135" i="12" s="1"/>
  <c r="J50" i="12"/>
  <c r="J135" i="12" s="1"/>
  <c r="K50" i="12"/>
  <c r="K135" i="12" s="1"/>
  <c r="G50" i="12"/>
  <c r="G135" i="12" s="1"/>
  <c r="E50" i="12"/>
  <c r="D50" i="12"/>
  <c r="D135" i="12" s="1"/>
  <c r="F5" i="12"/>
  <c r="F6" i="12"/>
  <c r="F7" i="12"/>
  <c r="F8" i="12"/>
  <c r="F9" i="12"/>
  <c r="F10" i="12"/>
  <c r="F11" i="12"/>
  <c r="F13" i="12"/>
  <c r="F14" i="12"/>
  <c r="F15" i="12"/>
  <c r="F16" i="12"/>
  <c r="F17" i="12"/>
  <c r="F18" i="12"/>
  <c r="F19" i="12"/>
  <c r="F21" i="12"/>
  <c r="F22" i="12"/>
  <c r="F23" i="12"/>
  <c r="F24" i="12"/>
  <c r="F25" i="12"/>
  <c r="F26" i="12"/>
  <c r="F27" i="12"/>
  <c r="F29" i="12"/>
  <c r="F30" i="12"/>
  <c r="F31" i="12"/>
  <c r="F32" i="12"/>
  <c r="F33" i="12"/>
  <c r="F34" i="12"/>
  <c r="F35" i="12"/>
  <c r="F37" i="12"/>
  <c r="F38" i="12"/>
  <c r="F39" i="12"/>
  <c r="F40" i="12"/>
  <c r="F41" i="12"/>
  <c r="F42" i="12"/>
  <c r="F43" i="12"/>
  <c r="F45" i="12"/>
  <c r="F46" i="12"/>
  <c r="F47" i="12"/>
  <c r="F48" i="12"/>
  <c r="F49" i="12"/>
  <c r="N136" i="10"/>
  <c r="P136" i="10"/>
  <c r="H136" i="10"/>
  <c r="I136" i="10"/>
  <c r="J136" i="10"/>
  <c r="K136" i="10"/>
  <c r="L136" i="10"/>
  <c r="M136" i="10"/>
  <c r="O136" i="10"/>
  <c r="Q136" i="10"/>
  <c r="R136" i="10"/>
  <c r="G136" i="10"/>
  <c r="P128" i="10"/>
  <c r="P81" i="10"/>
  <c r="P101" i="10"/>
  <c r="P112" i="10"/>
  <c r="P124" i="10"/>
  <c r="Q124" i="10"/>
  <c r="R124" i="10"/>
  <c r="K124" i="10"/>
  <c r="L124" i="10"/>
  <c r="M124" i="10"/>
  <c r="N124" i="10"/>
  <c r="O124" i="10"/>
  <c r="H124" i="10"/>
  <c r="I124" i="10"/>
  <c r="J124" i="10"/>
  <c r="G124" i="10"/>
  <c r="N112" i="10"/>
  <c r="H112" i="10"/>
  <c r="I112" i="10"/>
  <c r="J112" i="10"/>
  <c r="K112" i="10"/>
  <c r="L112" i="10"/>
  <c r="M112" i="10"/>
  <c r="O112" i="10"/>
  <c r="Q112" i="10"/>
  <c r="R112" i="10"/>
  <c r="G112" i="10"/>
  <c r="N101" i="10"/>
  <c r="H101" i="10"/>
  <c r="I101" i="10"/>
  <c r="J101" i="10"/>
  <c r="K101" i="10"/>
  <c r="L101" i="10"/>
  <c r="M101" i="10"/>
  <c r="O101" i="10"/>
  <c r="Q101" i="10"/>
  <c r="R101" i="10"/>
  <c r="G101" i="10"/>
  <c r="N81" i="10"/>
  <c r="O81" i="10"/>
  <c r="Q81" i="10"/>
  <c r="R81" i="10"/>
  <c r="K81" i="10"/>
  <c r="L81" i="10"/>
  <c r="M81" i="10"/>
  <c r="I81" i="10"/>
  <c r="J81" i="10"/>
  <c r="H81" i="10"/>
  <c r="G81" i="10"/>
  <c r="N52" i="10"/>
  <c r="P52" i="10"/>
  <c r="O52" i="10"/>
  <c r="Q52" i="10"/>
  <c r="R52" i="10"/>
  <c r="H52" i="10"/>
  <c r="I52" i="10"/>
  <c r="J52" i="10"/>
  <c r="K52" i="10"/>
  <c r="L52" i="10"/>
  <c r="M52" i="10"/>
  <c r="G52" i="10"/>
  <c r="B127" i="10"/>
  <c r="F127" i="10" s="1"/>
  <c r="B128" i="10"/>
  <c r="B129" i="10"/>
  <c r="B130" i="10"/>
  <c r="B131" i="10"/>
  <c r="B132" i="10"/>
  <c r="B133" i="10"/>
  <c r="B134" i="10"/>
  <c r="F134" i="10" s="1"/>
  <c r="B135" i="10"/>
  <c r="F135" i="10" s="1"/>
  <c r="B136" i="10"/>
  <c r="B126" i="10"/>
  <c r="B115" i="10"/>
  <c r="B116" i="10"/>
  <c r="B117" i="10"/>
  <c r="B118" i="10"/>
  <c r="B119" i="10"/>
  <c r="F119" i="10" s="1"/>
  <c r="B120" i="10"/>
  <c r="B121" i="10"/>
  <c r="B122" i="10"/>
  <c r="F122" i="10" s="1"/>
  <c r="B123" i="10"/>
  <c r="F123" i="10" s="1"/>
  <c r="B124" i="10"/>
  <c r="B114" i="10"/>
  <c r="B104" i="10"/>
  <c r="F104" i="10" s="1"/>
  <c r="B105" i="10"/>
  <c r="F105" i="10" s="1"/>
  <c r="B106" i="10"/>
  <c r="B107" i="10"/>
  <c r="B108" i="10"/>
  <c r="B109" i="10"/>
  <c r="B110" i="10"/>
  <c r="B111" i="10"/>
  <c r="B112" i="10"/>
  <c r="B103" i="10"/>
  <c r="F103" i="10" s="1"/>
  <c r="B101" i="10"/>
  <c r="B84" i="10"/>
  <c r="B85" i="10"/>
  <c r="B86" i="10"/>
  <c r="B87" i="10"/>
  <c r="B88" i="10"/>
  <c r="B89" i="10"/>
  <c r="F89" i="10" s="1"/>
  <c r="B90" i="10"/>
  <c r="B91" i="10"/>
  <c r="B92" i="10"/>
  <c r="B93" i="10"/>
  <c r="B94" i="10"/>
  <c r="B95" i="10"/>
  <c r="F95" i="10" s="1"/>
  <c r="B96" i="10"/>
  <c r="B97" i="10"/>
  <c r="B98" i="10"/>
  <c r="F98" i="10" s="1"/>
  <c r="B99" i="10"/>
  <c r="F99" i="10" s="1"/>
  <c r="B100" i="10"/>
  <c r="B83" i="10"/>
  <c r="F83" i="10" s="1"/>
  <c r="B55" i="10"/>
  <c r="F55" i="10" s="1"/>
  <c r="B56" i="10"/>
  <c r="F56" i="10" s="1"/>
  <c r="B57" i="10"/>
  <c r="B58" i="10"/>
  <c r="B59" i="10"/>
  <c r="F59" i="10" s="1"/>
  <c r="B60" i="10"/>
  <c r="F60" i="10" s="1"/>
  <c r="B61" i="10"/>
  <c r="B62" i="10"/>
  <c r="B63" i="10"/>
  <c r="B64" i="10"/>
  <c r="F64" i="10" s="1"/>
  <c r="B65" i="10"/>
  <c r="B66" i="10"/>
  <c r="B67" i="10"/>
  <c r="B68" i="10"/>
  <c r="F68" i="10" s="1"/>
  <c r="B69" i="10"/>
  <c r="B70" i="10"/>
  <c r="F70" i="10" s="1"/>
  <c r="B71" i="10"/>
  <c r="F71" i="10" s="1"/>
  <c r="B72" i="10"/>
  <c r="F72" i="10" s="1"/>
  <c r="B73" i="10"/>
  <c r="B74" i="10"/>
  <c r="B75" i="10"/>
  <c r="F75" i="10" s="1"/>
  <c r="B76" i="10"/>
  <c r="F76" i="10" s="1"/>
  <c r="B77" i="10"/>
  <c r="B78" i="10"/>
  <c r="B79" i="10"/>
  <c r="B80" i="10"/>
  <c r="F80" i="10" s="1"/>
  <c r="B81" i="10"/>
  <c r="B54" i="10"/>
  <c r="B6" i="10"/>
  <c r="B7" i="10"/>
  <c r="F7" i="10" s="1"/>
  <c r="B8" i="10"/>
  <c r="B9" i="10"/>
  <c r="B10" i="10"/>
  <c r="B11" i="10"/>
  <c r="B12" i="10"/>
  <c r="F12" i="10" s="1"/>
  <c r="B13" i="10"/>
  <c r="F13" i="10" s="1"/>
  <c r="B14" i="10"/>
  <c r="F14" i="10" s="1"/>
  <c r="B15" i="10"/>
  <c r="B16" i="10"/>
  <c r="B17" i="10"/>
  <c r="B18" i="10"/>
  <c r="B19" i="10"/>
  <c r="B20" i="10"/>
  <c r="B21" i="10"/>
  <c r="F21" i="10" s="1"/>
  <c r="B22" i="10"/>
  <c r="F22" i="10" s="1"/>
  <c r="B23" i="10"/>
  <c r="F23" i="10" s="1"/>
  <c r="B24" i="10"/>
  <c r="B25" i="10"/>
  <c r="B26" i="10"/>
  <c r="B27" i="10"/>
  <c r="B28" i="10"/>
  <c r="F28" i="10" s="1"/>
  <c r="B29" i="10"/>
  <c r="F29" i="10" s="1"/>
  <c r="B30" i="10"/>
  <c r="B31" i="10"/>
  <c r="B32" i="10"/>
  <c r="B33" i="10"/>
  <c r="B34" i="10"/>
  <c r="B35" i="10"/>
  <c r="B36" i="10"/>
  <c r="F36" i="10" s="1"/>
  <c r="B37" i="10"/>
  <c r="F37" i="10" s="1"/>
  <c r="B38" i="10"/>
  <c r="F38" i="10" s="1"/>
  <c r="B39" i="10"/>
  <c r="B40" i="10"/>
  <c r="B41" i="10"/>
  <c r="B42" i="10"/>
  <c r="B43" i="10"/>
  <c r="B44" i="10"/>
  <c r="F44" i="10" s="1"/>
  <c r="B45" i="10"/>
  <c r="F45" i="10" s="1"/>
  <c r="B46" i="10"/>
  <c r="B47" i="10"/>
  <c r="F47" i="10" s="1"/>
  <c r="B48" i="10"/>
  <c r="B49" i="10"/>
  <c r="B50" i="10"/>
  <c r="B51" i="10"/>
  <c r="B52" i="10"/>
  <c r="F52" i="10" s="1"/>
  <c r="B5" i="10"/>
  <c r="F5" i="10" s="1"/>
  <c r="N6" i="10"/>
  <c r="N7" i="10"/>
  <c r="N8" i="10"/>
  <c r="P8" i="10" s="1"/>
  <c r="N9" i="10"/>
  <c r="N10" i="10"/>
  <c r="N11" i="10"/>
  <c r="N12" i="10"/>
  <c r="P12" i="10" s="1"/>
  <c r="N13" i="10"/>
  <c r="P13" i="10" s="1"/>
  <c r="N14" i="10"/>
  <c r="N15" i="10"/>
  <c r="N16" i="10"/>
  <c r="P16" i="10" s="1"/>
  <c r="N17" i="10"/>
  <c r="N18" i="10"/>
  <c r="N19" i="10"/>
  <c r="N20" i="10"/>
  <c r="P20" i="10" s="1"/>
  <c r="N21" i="10"/>
  <c r="P21" i="10" s="1"/>
  <c r="N22" i="10"/>
  <c r="N23" i="10"/>
  <c r="N24" i="10"/>
  <c r="P24" i="10" s="1"/>
  <c r="N25" i="10"/>
  <c r="N26" i="10"/>
  <c r="N27" i="10"/>
  <c r="N28" i="10"/>
  <c r="P28" i="10" s="1"/>
  <c r="N29" i="10"/>
  <c r="P29" i="10" s="1"/>
  <c r="N30" i="10"/>
  <c r="N31" i="10"/>
  <c r="N32" i="10"/>
  <c r="P32" i="10" s="1"/>
  <c r="N33" i="10"/>
  <c r="N34" i="10"/>
  <c r="N35" i="10"/>
  <c r="N36" i="10"/>
  <c r="P36" i="10" s="1"/>
  <c r="N37" i="10"/>
  <c r="P37" i="10" s="1"/>
  <c r="N38" i="10"/>
  <c r="N39" i="10"/>
  <c r="N40" i="10"/>
  <c r="P40" i="10" s="1"/>
  <c r="N41" i="10"/>
  <c r="N42" i="10"/>
  <c r="N43" i="10"/>
  <c r="N44" i="10"/>
  <c r="P44" i="10" s="1"/>
  <c r="N45" i="10"/>
  <c r="N46" i="10"/>
  <c r="P46" i="10" s="1"/>
  <c r="N47" i="10"/>
  <c r="N48" i="10"/>
  <c r="P48" i="10" s="1"/>
  <c r="N49" i="10"/>
  <c r="N50" i="10"/>
  <c r="N51" i="10"/>
  <c r="N54" i="10"/>
  <c r="P54" i="10" s="1"/>
  <c r="N55" i="10"/>
  <c r="N56" i="10"/>
  <c r="N57" i="10"/>
  <c r="N58" i="10"/>
  <c r="N59" i="10"/>
  <c r="N60" i="10"/>
  <c r="N61" i="10"/>
  <c r="P61" i="10" s="1"/>
  <c r="N62" i="10"/>
  <c r="P62" i="10" s="1"/>
  <c r="N63" i="10"/>
  <c r="N64" i="10"/>
  <c r="N65" i="10"/>
  <c r="N66" i="10"/>
  <c r="N67" i="10"/>
  <c r="N68" i="10"/>
  <c r="N69" i="10"/>
  <c r="P69" i="10" s="1"/>
  <c r="N70" i="10"/>
  <c r="P70" i="10" s="1"/>
  <c r="N71" i="10"/>
  <c r="N72" i="10"/>
  <c r="N73" i="10"/>
  <c r="N74" i="10"/>
  <c r="N75" i="10"/>
  <c r="N76" i="10"/>
  <c r="N77" i="10"/>
  <c r="P77" i="10" s="1"/>
  <c r="N78" i="10"/>
  <c r="P78" i="10" s="1"/>
  <c r="N79" i="10"/>
  <c r="N80" i="10"/>
  <c r="N83" i="10"/>
  <c r="N84" i="10"/>
  <c r="P84" i="10" s="1"/>
  <c r="N85" i="10"/>
  <c r="N86" i="10"/>
  <c r="P86" i="10" s="1"/>
  <c r="N87" i="10"/>
  <c r="N88" i="10"/>
  <c r="P88" i="10" s="1"/>
  <c r="N89" i="10"/>
  <c r="N90" i="10"/>
  <c r="N91" i="10"/>
  <c r="N92" i="10"/>
  <c r="P92" i="10" s="1"/>
  <c r="N93" i="10"/>
  <c r="P93" i="10" s="1"/>
  <c r="N94" i="10"/>
  <c r="N95" i="10"/>
  <c r="N96" i="10"/>
  <c r="P96" i="10" s="1"/>
  <c r="N97" i="10"/>
  <c r="N98" i="10"/>
  <c r="N99" i="10"/>
  <c r="N100" i="10"/>
  <c r="P100" i="10" s="1"/>
  <c r="N102" i="10"/>
  <c r="N103" i="10"/>
  <c r="N104" i="10"/>
  <c r="P104" i="10" s="1"/>
  <c r="N105" i="10"/>
  <c r="N106" i="10"/>
  <c r="N107" i="10"/>
  <c r="N108" i="10"/>
  <c r="P108" i="10" s="1"/>
  <c r="N109" i="10"/>
  <c r="P109" i="10" s="1"/>
  <c r="N110" i="10"/>
  <c r="P110" i="10" s="1"/>
  <c r="N111" i="10"/>
  <c r="N113" i="10"/>
  <c r="N114" i="10"/>
  <c r="N115" i="10"/>
  <c r="N116" i="10"/>
  <c r="N117" i="10"/>
  <c r="P117" i="10" s="1"/>
  <c r="N118" i="10"/>
  <c r="P118" i="10" s="1"/>
  <c r="N119" i="10"/>
  <c r="N120" i="10"/>
  <c r="N121" i="10"/>
  <c r="N122" i="10"/>
  <c r="N123" i="10"/>
  <c r="N125" i="10"/>
  <c r="N126" i="10"/>
  <c r="P126" i="10" s="1"/>
  <c r="N127" i="10"/>
  <c r="N128" i="10"/>
  <c r="N129" i="10"/>
  <c r="N130" i="10"/>
  <c r="N131" i="10"/>
  <c r="N132" i="10"/>
  <c r="P132" i="10" s="1"/>
  <c r="N133" i="10"/>
  <c r="P133" i="10" s="1"/>
  <c r="N134" i="10"/>
  <c r="N135" i="10"/>
  <c r="N137" i="10"/>
  <c r="P5" i="10"/>
  <c r="N38" i="9"/>
  <c r="N37" i="9"/>
  <c r="P137" i="10"/>
  <c r="F137" i="10"/>
  <c r="F136" i="10"/>
  <c r="P135" i="10"/>
  <c r="P134" i="10"/>
  <c r="F133" i="10"/>
  <c r="F132" i="10"/>
  <c r="P131" i="10"/>
  <c r="F131" i="10"/>
  <c r="P130" i="10"/>
  <c r="F130" i="10"/>
  <c r="P129" i="10"/>
  <c r="F129" i="10"/>
  <c r="F128" i="10"/>
  <c r="P127" i="10"/>
  <c r="F126" i="10"/>
  <c r="F124" i="10"/>
  <c r="P123" i="10"/>
  <c r="P122" i="10"/>
  <c r="P121" i="10"/>
  <c r="F121" i="10"/>
  <c r="P120" i="10"/>
  <c r="F120" i="10"/>
  <c r="P119" i="10"/>
  <c r="F118" i="10"/>
  <c r="F117" i="10"/>
  <c r="P116" i="10"/>
  <c r="F116" i="10"/>
  <c r="P115" i="10"/>
  <c r="F115" i="10"/>
  <c r="P114" i="10"/>
  <c r="F114" i="10"/>
  <c r="F112" i="10"/>
  <c r="P111" i="10"/>
  <c r="F111" i="10"/>
  <c r="F110" i="10"/>
  <c r="F109" i="10"/>
  <c r="F108" i="10"/>
  <c r="P107" i="10"/>
  <c r="F107" i="10"/>
  <c r="P106" i="10"/>
  <c r="F106" i="10"/>
  <c r="P105" i="10"/>
  <c r="P103" i="10"/>
  <c r="F101" i="10"/>
  <c r="F100" i="10"/>
  <c r="P99" i="10"/>
  <c r="P98" i="10"/>
  <c r="P97" i="10"/>
  <c r="F97" i="10"/>
  <c r="F96" i="10"/>
  <c r="P95" i="10"/>
  <c r="P94" i="10"/>
  <c r="F94" i="10"/>
  <c r="F93" i="10"/>
  <c r="F92" i="10"/>
  <c r="P91" i="10"/>
  <c r="F91" i="10"/>
  <c r="Q90" i="10"/>
  <c r="O90" i="10"/>
  <c r="M90" i="10"/>
  <c r="J90" i="10"/>
  <c r="H90" i="10"/>
  <c r="D90" i="10"/>
  <c r="C90" i="10"/>
  <c r="P89" i="10"/>
  <c r="F88" i="10"/>
  <c r="P87" i="10"/>
  <c r="F87" i="10"/>
  <c r="F86" i="10"/>
  <c r="P85" i="10"/>
  <c r="F85" i="10"/>
  <c r="F84" i="10"/>
  <c r="P83" i="10"/>
  <c r="F81" i="10"/>
  <c r="P80" i="10"/>
  <c r="P79" i="10"/>
  <c r="F79" i="10"/>
  <c r="F78" i="10"/>
  <c r="F77" i="10"/>
  <c r="P76" i="10"/>
  <c r="P75" i="10"/>
  <c r="P74" i="10"/>
  <c r="F74" i="10"/>
  <c r="P73" i="10"/>
  <c r="F73" i="10"/>
  <c r="P72" i="10"/>
  <c r="P71" i="10"/>
  <c r="F69" i="10"/>
  <c r="P68" i="10"/>
  <c r="P67" i="10"/>
  <c r="F67" i="10"/>
  <c r="P66" i="10"/>
  <c r="F66" i="10"/>
  <c r="P65" i="10"/>
  <c r="F65" i="10"/>
  <c r="P64" i="10"/>
  <c r="P63" i="10"/>
  <c r="F63" i="10"/>
  <c r="F62" i="10"/>
  <c r="F61" i="10"/>
  <c r="P60" i="10"/>
  <c r="P59" i="10"/>
  <c r="P58" i="10"/>
  <c r="F58" i="10"/>
  <c r="P57" i="10"/>
  <c r="F57" i="10"/>
  <c r="P56" i="10"/>
  <c r="P55" i="10"/>
  <c r="F54" i="10"/>
  <c r="P51" i="10"/>
  <c r="F51" i="10"/>
  <c r="P50" i="10"/>
  <c r="F50" i="10"/>
  <c r="P49" i="10"/>
  <c r="F49" i="10"/>
  <c r="F48" i="10"/>
  <c r="P47" i="10"/>
  <c r="F46" i="10"/>
  <c r="P43" i="10"/>
  <c r="F43" i="10"/>
  <c r="P42" i="10"/>
  <c r="F42" i="10"/>
  <c r="P41" i="10"/>
  <c r="F41" i="10"/>
  <c r="F40" i="10"/>
  <c r="P39" i="10"/>
  <c r="F39" i="10"/>
  <c r="P38" i="10"/>
  <c r="P35" i="10"/>
  <c r="F35" i="10"/>
  <c r="P34" i="10"/>
  <c r="F34" i="10"/>
  <c r="P33" i="10"/>
  <c r="F33" i="10"/>
  <c r="F32" i="10"/>
  <c r="P31" i="10"/>
  <c r="F31" i="10"/>
  <c r="P30" i="10"/>
  <c r="F30" i="10"/>
  <c r="P27" i="10"/>
  <c r="F27" i="10"/>
  <c r="P26" i="10"/>
  <c r="F26" i="10"/>
  <c r="P25" i="10"/>
  <c r="F25" i="10"/>
  <c r="F24" i="10"/>
  <c r="P23" i="10"/>
  <c r="P22" i="10"/>
  <c r="F20" i="10"/>
  <c r="P19" i="10"/>
  <c r="F19" i="10"/>
  <c r="P18" i="10"/>
  <c r="F18" i="10"/>
  <c r="P17" i="10"/>
  <c r="F17" i="10"/>
  <c r="F16" i="10"/>
  <c r="P15" i="10"/>
  <c r="F15" i="10"/>
  <c r="P14" i="10"/>
  <c r="P11" i="10"/>
  <c r="F11" i="10"/>
  <c r="P10" i="10"/>
  <c r="F10" i="10"/>
  <c r="P9" i="10"/>
  <c r="F9" i="10"/>
  <c r="F8" i="10"/>
  <c r="P7" i="10"/>
  <c r="P6" i="10"/>
  <c r="F6" i="10"/>
  <c r="C51" i="9"/>
  <c r="B54" i="9"/>
  <c r="B55" i="9"/>
  <c r="B56" i="9"/>
  <c r="B57" i="9"/>
  <c r="B58" i="9"/>
  <c r="B59" i="9"/>
  <c r="F59" i="9" s="1"/>
  <c r="B60" i="9"/>
  <c r="B61" i="9"/>
  <c r="B62" i="9"/>
  <c r="F62" i="9" s="1"/>
  <c r="B63" i="9"/>
  <c r="F63" i="9" s="1"/>
  <c r="B64" i="9"/>
  <c r="B65" i="9"/>
  <c r="B66" i="9"/>
  <c r="B67" i="9"/>
  <c r="F67" i="9" s="1"/>
  <c r="B68" i="9"/>
  <c r="B69" i="9"/>
  <c r="F69" i="9" s="1"/>
  <c r="B70" i="9"/>
  <c r="F70" i="9" s="1"/>
  <c r="B71" i="9"/>
  <c r="B72" i="9"/>
  <c r="B73" i="9"/>
  <c r="B74" i="9"/>
  <c r="B75" i="9"/>
  <c r="B76" i="9"/>
  <c r="B77" i="9"/>
  <c r="F77" i="9" s="1"/>
  <c r="B78" i="9"/>
  <c r="B53" i="9"/>
  <c r="F53" i="9" s="1"/>
  <c r="B6" i="9"/>
  <c r="B7" i="9"/>
  <c r="B8" i="9"/>
  <c r="B9" i="9"/>
  <c r="B10" i="9"/>
  <c r="B11" i="9"/>
  <c r="B12" i="9"/>
  <c r="B13" i="9"/>
  <c r="B14" i="9"/>
  <c r="F14" i="9" s="1"/>
  <c r="B15" i="9"/>
  <c r="F15" i="9" s="1"/>
  <c r="B16" i="9"/>
  <c r="B17" i="9"/>
  <c r="B18" i="9"/>
  <c r="F18" i="9" s="1"/>
  <c r="B19" i="9"/>
  <c r="B20" i="9"/>
  <c r="B21" i="9"/>
  <c r="B22" i="9"/>
  <c r="B23" i="9"/>
  <c r="F23" i="9" s="1"/>
  <c r="B24" i="9"/>
  <c r="F24" i="9" s="1"/>
  <c r="B25" i="9"/>
  <c r="B26" i="9"/>
  <c r="B27" i="9"/>
  <c r="B28" i="9"/>
  <c r="B29" i="9"/>
  <c r="F29" i="9" s="1"/>
  <c r="B30" i="9"/>
  <c r="F30" i="9" s="1"/>
  <c r="B31" i="9"/>
  <c r="B32" i="9"/>
  <c r="F32" i="9" s="1"/>
  <c r="B33" i="9"/>
  <c r="B34" i="9"/>
  <c r="F34" i="9" s="1"/>
  <c r="B35" i="9"/>
  <c r="B36" i="9"/>
  <c r="B37" i="9"/>
  <c r="B38" i="9"/>
  <c r="F38" i="9" s="1"/>
  <c r="B39" i="9"/>
  <c r="F39" i="9" s="1"/>
  <c r="B40" i="9"/>
  <c r="F40" i="9" s="1"/>
  <c r="B41" i="9"/>
  <c r="B42" i="9"/>
  <c r="B43" i="9"/>
  <c r="B44" i="9"/>
  <c r="B45" i="9"/>
  <c r="B46" i="9"/>
  <c r="F46" i="9" s="1"/>
  <c r="B47" i="9"/>
  <c r="F47" i="9" s="1"/>
  <c r="B48" i="9"/>
  <c r="F48" i="9" s="1"/>
  <c r="B49" i="9"/>
  <c r="B50" i="9"/>
  <c r="B5" i="9"/>
  <c r="F5" i="9" s="1"/>
  <c r="B125" i="9"/>
  <c r="B126" i="9"/>
  <c r="B127" i="9"/>
  <c r="B128" i="9"/>
  <c r="B129" i="9"/>
  <c r="B130" i="9"/>
  <c r="B131" i="9"/>
  <c r="F131" i="9" s="1"/>
  <c r="B132" i="9"/>
  <c r="F132" i="9" s="1"/>
  <c r="B133" i="9"/>
  <c r="B103" i="9"/>
  <c r="B104" i="9"/>
  <c r="B105" i="9"/>
  <c r="B106" i="9"/>
  <c r="B107" i="9"/>
  <c r="F107" i="9" s="1"/>
  <c r="B108" i="9"/>
  <c r="B109" i="9"/>
  <c r="B110" i="9"/>
  <c r="B111" i="9"/>
  <c r="F111" i="9" s="1"/>
  <c r="B102" i="9"/>
  <c r="F102" i="9" s="1"/>
  <c r="B115" i="9"/>
  <c r="B116" i="9"/>
  <c r="F116" i="9" s="1"/>
  <c r="B117" i="9"/>
  <c r="B118" i="9"/>
  <c r="B119" i="9"/>
  <c r="B120" i="9"/>
  <c r="B121" i="9"/>
  <c r="B114" i="9"/>
  <c r="B98" i="9"/>
  <c r="B99" i="9"/>
  <c r="F99" i="9" s="1"/>
  <c r="B89" i="9"/>
  <c r="F89" i="9" s="1"/>
  <c r="B90" i="9"/>
  <c r="B91" i="9"/>
  <c r="B92" i="9"/>
  <c r="F92" i="9" s="1"/>
  <c r="B93" i="9"/>
  <c r="F93" i="9" s="1"/>
  <c r="B94" i="9"/>
  <c r="F94" i="9" s="1"/>
  <c r="B95" i="9"/>
  <c r="B96" i="9"/>
  <c r="B97" i="9"/>
  <c r="F97" i="9" s="1"/>
  <c r="B81" i="9"/>
  <c r="B82" i="9"/>
  <c r="B83" i="9"/>
  <c r="F83" i="9" s="1"/>
  <c r="B84" i="9"/>
  <c r="B85" i="9"/>
  <c r="F85" i="9" s="1"/>
  <c r="B86" i="9"/>
  <c r="B87" i="9"/>
  <c r="B88" i="9"/>
  <c r="C122" i="9"/>
  <c r="P104" i="9"/>
  <c r="P72" i="9"/>
  <c r="P55" i="9"/>
  <c r="P35" i="9"/>
  <c r="F35" i="9"/>
  <c r="P12" i="9"/>
  <c r="F12" i="9"/>
  <c r="R134" i="9"/>
  <c r="Q134" i="9"/>
  <c r="N134" i="9"/>
  <c r="O134" i="9"/>
  <c r="M134" i="9"/>
  <c r="K134" i="9"/>
  <c r="J134" i="9"/>
  <c r="I134" i="9"/>
  <c r="H134" i="9"/>
  <c r="R122" i="9"/>
  <c r="Q122" i="9"/>
  <c r="O122" i="9"/>
  <c r="M122" i="9"/>
  <c r="K122" i="9"/>
  <c r="J122" i="9"/>
  <c r="I122" i="9"/>
  <c r="H122" i="9"/>
  <c r="D122" i="9"/>
  <c r="C112" i="9"/>
  <c r="N5" i="8"/>
  <c r="P135" i="9"/>
  <c r="F135" i="9"/>
  <c r="D134" i="9"/>
  <c r="C134" i="9"/>
  <c r="P133" i="9"/>
  <c r="F133" i="9"/>
  <c r="N132" i="9"/>
  <c r="P132" i="9" s="1"/>
  <c r="N131" i="9"/>
  <c r="P131" i="9" s="1"/>
  <c r="N130" i="9"/>
  <c r="P130" i="9" s="1"/>
  <c r="F130" i="9"/>
  <c r="N129" i="9"/>
  <c r="P129" i="9" s="1"/>
  <c r="F129" i="9"/>
  <c r="P128" i="9"/>
  <c r="F128" i="9"/>
  <c r="P127" i="9"/>
  <c r="F127" i="9"/>
  <c r="N126" i="9"/>
  <c r="F126" i="9"/>
  <c r="P125" i="9"/>
  <c r="F125" i="9"/>
  <c r="P124" i="9"/>
  <c r="B124" i="9"/>
  <c r="F124" i="9" s="1"/>
  <c r="L122" i="9"/>
  <c r="G122" i="9"/>
  <c r="E122" i="9"/>
  <c r="N121" i="9"/>
  <c r="P121" i="9" s="1"/>
  <c r="F121" i="9"/>
  <c r="P120" i="9"/>
  <c r="F120" i="9"/>
  <c r="N119" i="9"/>
  <c r="P119" i="9" s="1"/>
  <c r="F119" i="9"/>
  <c r="N118" i="9"/>
  <c r="P118" i="9" s="1"/>
  <c r="F118" i="9"/>
  <c r="N117" i="9"/>
  <c r="P117" i="9" s="1"/>
  <c r="F117" i="9"/>
  <c r="P116" i="9"/>
  <c r="P114" i="9"/>
  <c r="F114" i="9"/>
  <c r="R112" i="9"/>
  <c r="Q112" i="9"/>
  <c r="O112" i="9"/>
  <c r="M112" i="9"/>
  <c r="L112" i="9"/>
  <c r="K112" i="9"/>
  <c r="J112" i="9"/>
  <c r="I112" i="9"/>
  <c r="H112" i="9"/>
  <c r="G112" i="9"/>
  <c r="E112" i="9"/>
  <c r="D112" i="9"/>
  <c r="N111" i="9"/>
  <c r="P111" i="9" s="1"/>
  <c r="P110" i="9"/>
  <c r="F110" i="9"/>
  <c r="N109" i="9"/>
  <c r="P109" i="9" s="1"/>
  <c r="P108" i="9"/>
  <c r="F108" i="9"/>
  <c r="N107" i="9"/>
  <c r="P107" i="9" s="1"/>
  <c r="N106" i="9"/>
  <c r="P106" i="9" s="1"/>
  <c r="F106" i="9"/>
  <c r="N105" i="9"/>
  <c r="P105" i="9" s="1"/>
  <c r="F105" i="9"/>
  <c r="P103" i="9"/>
  <c r="N102" i="9"/>
  <c r="P102" i="9" s="1"/>
  <c r="R100" i="9"/>
  <c r="Q100" i="9"/>
  <c r="O100" i="9"/>
  <c r="M100" i="9"/>
  <c r="L100" i="9"/>
  <c r="K100" i="9"/>
  <c r="J100" i="9"/>
  <c r="I100" i="9"/>
  <c r="H100" i="9"/>
  <c r="G100" i="9"/>
  <c r="E100" i="9"/>
  <c r="D100" i="9"/>
  <c r="C100" i="9"/>
  <c r="N99" i="9"/>
  <c r="P99" i="9" s="1"/>
  <c r="N97" i="9"/>
  <c r="P97" i="9" s="1"/>
  <c r="N96" i="9"/>
  <c r="P96" i="9" s="1"/>
  <c r="F96" i="9"/>
  <c r="N95" i="9"/>
  <c r="P95" i="9" s="1"/>
  <c r="F95" i="9"/>
  <c r="P94" i="9"/>
  <c r="P93" i="9"/>
  <c r="P92" i="9"/>
  <c r="N91" i="9"/>
  <c r="P91" i="9" s="1"/>
  <c r="F91" i="9"/>
  <c r="N90" i="9"/>
  <c r="P90" i="9" s="1"/>
  <c r="F90" i="9"/>
  <c r="N89" i="9"/>
  <c r="P89" i="9" s="1"/>
  <c r="N88" i="9"/>
  <c r="P88" i="9" s="1"/>
  <c r="P87" i="9"/>
  <c r="N86" i="9"/>
  <c r="P86" i="9" s="1"/>
  <c r="F86" i="9"/>
  <c r="N85" i="9"/>
  <c r="P85" i="9" s="1"/>
  <c r="P84" i="9"/>
  <c r="F84" i="9"/>
  <c r="N83" i="9"/>
  <c r="P83" i="9" s="1"/>
  <c r="N81" i="9"/>
  <c r="F81" i="9"/>
  <c r="R79" i="9"/>
  <c r="O79" i="9"/>
  <c r="M79" i="9"/>
  <c r="L79" i="9"/>
  <c r="K79" i="9"/>
  <c r="I79" i="9"/>
  <c r="H79" i="9"/>
  <c r="G79" i="9"/>
  <c r="E79" i="9"/>
  <c r="D79" i="9"/>
  <c r="P78" i="9"/>
  <c r="F78" i="9"/>
  <c r="N77" i="9"/>
  <c r="P77" i="9" s="1"/>
  <c r="N76" i="9"/>
  <c r="P76" i="9" s="1"/>
  <c r="F76" i="9"/>
  <c r="F74" i="9"/>
  <c r="N73" i="9"/>
  <c r="P73" i="9" s="1"/>
  <c r="F73" i="9"/>
  <c r="P71" i="9"/>
  <c r="N70" i="9"/>
  <c r="P70" i="9" s="1"/>
  <c r="N68" i="9"/>
  <c r="P68" i="9" s="1"/>
  <c r="F68" i="9"/>
  <c r="P67" i="9"/>
  <c r="P66" i="9"/>
  <c r="F66" i="9"/>
  <c r="P65" i="9"/>
  <c r="F65" i="9"/>
  <c r="P64" i="9"/>
  <c r="F64" i="9"/>
  <c r="P62" i="9"/>
  <c r="N60" i="9"/>
  <c r="P60" i="9" s="1"/>
  <c r="F60" i="9"/>
  <c r="N59" i="9"/>
  <c r="P59" i="9" s="1"/>
  <c r="N58" i="9"/>
  <c r="P58" i="9" s="1"/>
  <c r="F58" i="9"/>
  <c r="N57" i="9"/>
  <c r="P57" i="9" s="1"/>
  <c r="F57" i="9"/>
  <c r="N56" i="9"/>
  <c r="P56" i="9" s="1"/>
  <c r="F56" i="9"/>
  <c r="P54" i="9"/>
  <c r="N53" i="9"/>
  <c r="P53" i="9" s="1"/>
  <c r="R51" i="9"/>
  <c r="O51" i="9"/>
  <c r="M51" i="9"/>
  <c r="L51" i="9"/>
  <c r="K51" i="9"/>
  <c r="J51" i="9"/>
  <c r="I51" i="9"/>
  <c r="H51" i="9"/>
  <c r="G51" i="9"/>
  <c r="E51" i="9"/>
  <c r="D51" i="9"/>
  <c r="F51" i="9"/>
  <c r="N50" i="9"/>
  <c r="P50" i="9" s="1"/>
  <c r="F50" i="9"/>
  <c r="P49" i="9"/>
  <c r="F49" i="9"/>
  <c r="N48" i="9"/>
  <c r="P48" i="9" s="1"/>
  <c r="N47" i="9"/>
  <c r="P47" i="9" s="1"/>
  <c r="N46" i="9"/>
  <c r="P46" i="9" s="1"/>
  <c r="N45" i="9"/>
  <c r="P45" i="9" s="1"/>
  <c r="F45" i="9"/>
  <c r="N44" i="9"/>
  <c r="P44" i="9" s="1"/>
  <c r="F44" i="9"/>
  <c r="N43" i="9"/>
  <c r="P43" i="9" s="1"/>
  <c r="F43" i="9"/>
  <c r="N42" i="9"/>
  <c r="P42" i="9" s="1"/>
  <c r="F42" i="9"/>
  <c r="N41" i="9"/>
  <c r="P41" i="9" s="1"/>
  <c r="F41" i="9"/>
  <c r="N40" i="9"/>
  <c r="P40" i="9" s="1"/>
  <c r="P39" i="9"/>
  <c r="N36" i="9"/>
  <c r="P36" i="9" s="1"/>
  <c r="F36" i="9"/>
  <c r="P34" i="9"/>
  <c r="P33" i="9"/>
  <c r="F33" i="9"/>
  <c r="N32" i="9"/>
  <c r="P32" i="9" s="1"/>
  <c r="N31" i="9"/>
  <c r="P31" i="9" s="1"/>
  <c r="F31" i="9"/>
  <c r="P30" i="9"/>
  <c r="N29" i="9"/>
  <c r="P29" i="9" s="1"/>
  <c r="N28" i="9"/>
  <c r="P28" i="9" s="1"/>
  <c r="N27" i="9"/>
  <c r="P27" i="9" s="1"/>
  <c r="F27" i="9"/>
  <c r="P26" i="9"/>
  <c r="F26" i="9"/>
  <c r="N24" i="9"/>
  <c r="P24" i="9" s="1"/>
  <c r="N23" i="9"/>
  <c r="P23" i="9" s="1"/>
  <c r="N22" i="9"/>
  <c r="P22" i="9" s="1"/>
  <c r="F22" i="9"/>
  <c r="N21" i="9"/>
  <c r="P21" i="9" s="1"/>
  <c r="F21" i="9"/>
  <c r="N19" i="9"/>
  <c r="P19" i="9" s="1"/>
  <c r="F19" i="9"/>
  <c r="N18" i="9"/>
  <c r="P18" i="9" s="1"/>
  <c r="N17" i="9"/>
  <c r="P17" i="9" s="1"/>
  <c r="F17" i="9"/>
  <c r="N16" i="9"/>
  <c r="P16" i="9" s="1"/>
  <c r="F16" i="9"/>
  <c r="P15" i="9"/>
  <c r="N14" i="9"/>
  <c r="P14" i="9" s="1"/>
  <c r="N13" i="9"/>
  <c r="P13" i="9" s="1"/>
  <c r="F13" i="9"/>
  <c r="P11" i="9"/>
  <c r="F11" i="9"/>
  <c r="N10" i="9"/>
  <c r="P10" i="9" s="1"/>
  <c r="F10" i="9"/>
  <c r="N9" i="9"/>
  <c r="P9" i="9" s="1"/>
  <c r="F9" i="9"/>
  <c r="N8" i="9"/>
  <c r="P8" i="9" s="1"/>
  <c r="F8" i="9"/>
  <c r="N6" i="9"/>
  <c r="P6" i="9" s="1"/>
  <c r="F6" i="9"/>
  <c r="N5" i="9"/>
  <c r="B125" i="8"/>
  <c r="D126" i="8"/>
  <c r="C126" i="8"/>
  <c r="B126" i="8" s="1"/>
  <c r="N127" i="8"/>
  <c r="N117" i="8"/>
  <c r="N118" i="8"/>
  <c r="N119" i="8"/>
  <c r="P119" i="8" s="1"/>
  <c r="N120" i="8"/>
  <c r="N121" i="8"/>
  <c r="N122" i="8"/>
  <c r="N123" i="8"/>
  <c r="N124" i="8"/>
  <c r="N125" i="8"/>
  <c r="N126" i="8"/>
  <c r="B119" i="8"/>
  <c r="F119" i="8" s="1"/>
  <c r="B116" i="8"/>
  <c r="F116" i="8" s="1"/>
  <c r="N116" i="8"/>
  <c r="P116" i="8" s="1"/>
  <c r="N106" i="8"/>
  <c r="N107" i="8"/>
  <c r="N108" i="8"/>
  <c r="N109" i="8"/>
  <c r="N110" i="8"/>
  <c r="N111" i="8"/>
  <c r="N112" i="8"/>
  <c r="N113" i="8"/>
  <c r="N105" i="8"/>
  <c r="P105" i="8" s="1"/>
  <c r="D114" i="8"/>
  <c r="E114" i="8"/>
  <c r="G114" i="8"/>
  <c r="H114" i="8"/>
  <c r="I114" i="8"/>
  <c r="J114" i="8"/>
  <c r="K114" i="8"/>
  <c r="L114" i="8"/>
  <c r="M114" i="8"/>
  <c r="O114" i="8"/>
  <c r="Q114" i="8"/>
  <c r="R114" i="8"/>
  <c r="C114" i="8"/>
  <c r="F114" i="8" s="1"/>
  <c r="B105" i="8"/>
  <c r="F105" i="8" s="1"/>
  <c r="G103" i="8"/>
  <c r="H103" i="8"/>
  <c r="I103" i="8"/>
  <c r="J103" i="8"/>
  <c r="K103" i="8"/>
  <c r="L103" i="8"/>
  <c r="M103" i="8"/>
  <c r="O103" i="8"/>
  <c r="Q103" i="8"/>
  <c r="R103" i="8"/>
  <c r="D103" i="8"/>
  <c r="E103" i="8"/>
  <c r="C103" i="8"/>
  <c r="N99" i="8"/>
  <c r="P99" i="8" s="1"/>
  <c r="B99" i="8"/>
  <c r="F99" i="8" s="1"/>
  <c r="B95" i="8"/>
  <c r="B96" i="8"/>
  <c r="B97" i="8"/>
  <c r="B98" i="8"/>
  <c r="B100" i="8"/>
  <c r="B101" i="8"/>
  <c r="B102" i="8"/>
  <c r="B93" i="8"/>
  <c r="B94" i="8"/>
  <c r="N95" i="8"/>
  <c r="N96" i="8"/>
  <c r="N97" i="8"/>
  <c r="N98" i="8"/>
  <c r="N100" i="8"/>
  <c r="N101" i="8"/>
  <c r="N102" i="8"/>
  <c r="N93" i="8"/>
  <c r="N94" i="8"/>
  <c r="P94" i="8" s="1"/>
  <c r="D91" i="8"/>
  <c r="E91" i="8"/>
  <c r="G91" i="8"/>
  <c r="H91" i="8"/>
  <c r="I91" i="8"/>
  <c r="J91" i="8"/>
  <c r="K91" i="8"/>
  <c r="L91" i="8"/>
  <c r="M91" i="8"/>
  <c r="O91" i="8"/>
  <c r="Q91" i="8"/>
  <c r="R91" i="8"/>
  <c r="C91" i="8"/>
  <c r="F91" i="8" s="1"/>
  <c r="B79" i="8"/>
  <c r="N79" i="8"/>
  <c r="P79" i="8" s="1"/>
  <c r="N88" i="8"/>
  <c r="N89" i="8"/>
  <c r="N90" i="8"/>
  <c r="N82" i="8"/>
  <c r="N83" i="8"/>
  <c r="N84" i="8"/>
  <c r="N85" i="8"/>
  <c r="N86" i="8"/>
  <c r="N87" i="8"/>
  <c r="N74" i="8"/>
  <c r="N75" i="8"/>
  <c r="N76" i="8"/>
  <c r="N77" i="8"/>
  <c r="N78" i="8"/>
  <c r="N80" i="8"/>
  <c r="N81" i="8"/>
  <c r="N73" i="8"/>
  <c r="B73" i="8"/>
  <c r="F73" i="8" s="1"/>
  <c r="Q71" i="8"/>
  <c r="R71" i="8"/>
  <c r="N70" i="8"/>
  <c r="O71" i="8"/>
  <c r="G71" i="8"/>
  <c r="H71" i="8"/>
  <c r="I71" i="8"/>
  <c r="J71" i="8"/>
  <c r="K71" i="8"/>
  <c r="L71" i="8"/>
  <c r="M71" i="8"/>
  <c r="D71" i="8"/>
  <c r="E71" i="8"/>
  <c r="C71" i="8"/>
  <c r="N59" i="8"/>
  <c r="P59" i="8" s="1"/>
  <c r="B59" i="8"/>
  <c r="F59" i="8" s="1"/>
  <c r="B52" i="8"/>
  <c r="B53" i="8"/>
  <c r="B54" i="8"/>
  <c r="B55" i="8"/>
  <c r="B56" i="8"/>
  <c r="B57" i="8"/>
  <c r="B58" i="8"/>
  <c r="B60" i="8"/>
  <c r="B61" i="8"/>
  <c r="B62" i="8"/>
  <c r="B63" i="8"/>
  <c r="B64" i="8"/>
  <c r="B65" i="8"/>
  <c r="B66" i="8"/>
  <c r="B67" i="8"/>
  <c r="B68" i="8"/>
  <c r="B69" i="8"/>
  <c r="B70" i="8"/>
  <c r="B51" i="8"/>
  <c r="N51" i="8"/>
  <c r="N52" i="8"/>
  <c r="N53" i="8"/>
  <c r="N54" i="8"/>
  <c r="N55" i="8"/>
  <c r="N56" i="8"/>
  <c r="N57" i="8"/>
  <c r="N58" i="8"/>
  <c r="N60" i="8"/>
  <c r="N61" i="8"/>
  <c r="N62" i="8"/>
  <c r="N63" i="8"/>
  <c r="N64" i="8"/>
  <c r="N65" i="8"/>
  <c r="N66" i="8"/>
  <c r="N67" i="8"/>
  <c r="N68" i="8"/>
  <c r="N69" i="8"/>
  <c r="N50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6" i="8"/>
  <c r="Q48" i="8"/>
  <c r="R48" i="8"/>
  <c r="G48" i="8"/>
  <c r="H48" i="8"/>
  <c r="I48" i="8"/>
  <c r="J48" i="8"/>
  <c r="K48" i="8"/>
  <c r="L48" i="8"/>
  <c r="M48" i="8"/>
  <c r="O48" i="8"/>
  <c r="E48" i="8"/>
  <c r="D48" i="8"/>
  <c r="C48" i="8"/>
  <c r="N148" i="13" l="1"/>
  <c r="R135" i="12"/>
  <c r="E135" i="12"/>
  <c r="F50" i="12"/>
  <c r="P50" i="12"/>
  <c r="B80" i="12"/>
  <c r="F80" i="12" s="1"/>
  <c r="P80" i="12"/>
  <c r="B102" i="12"/>
  <c r="F102" i="12" s="1"/>
  <c r="P102" i="12"/>
  <c r="B113" i="12"/>
  <c r="F113" i="12" s="1"/>
  <c r="P113" i="12"/>
  <c r="B124" i="12"/>
  <c r="F124" i="12" s="1"/>
  <c r="P124" i="12"/>
  <c r="B134" i="12"/>
  <c r="F134" i="12" s="1"/>
  <c r="P134" i="12"/>
  <c r="P90" i="10"/>
  <c r="F90" i="10"/>
  <c r="B122" i="9"/>
  <c r="F122" i="9" s="1"/>
  <c r="B79" i="9"/>
  <c r="F79" i="9" s="1"/>
  <c r="B100" i="9"/>
  <c r="F100" i="9"/>
  <c r="P134" i="9"/>
  <c r="N122" i="9"/>
  <c r="P122" i="9" s="1"/>
  <c r="N112" i="9"/>
  <c r="P112" i="9" s="1"/>
  <c r="B134" i="9"/>
  <c r="F134" i="9" s="1"/>
  <c r="N100" i="9"/>
  <c r="P100" i="9" s="1"/>
  <c r="N79" i="9"/>
  <c r="P79" i="9" s="1"/>
  <c r="N51" i="9"/>
  <c r="P51" i="9" s="1"/>
  <c r="P5" i="9"/>
  <c r="B112" i="9"/>
  <c r="F112" i="9" s="1"/>
  <c r="B48" i="8"/>
  <c r="F48" i="8" s="1"/>
  <c r="N114" i="8"/>
  <c r="P114" i="8" s="1"/>
  <c r="N103" i="8"/>
  <c r="P103" i="8" s="1"/>
  <c r="B103" i="8"/>
  <c r="F103" i="8" s="1"/>
  <c r="N91" i="8"/>
  <c r="P91" i="8" s="1"/>
  <c r="N71" i="8"/>
  <c r="P71" i="8" s="1"/>
  <c r="B71" i="8"/>
  <c r="F71" i="8" s="1"/>
  <c r="N48" i="8"/>
  <c r="P48" i="8" s="1"/>
  <c r="B6" i="8"/>
  <c r="B18" i="8"/>
  <c r="B32" i="8"/>
  <c r="B135" i="12" l="1"/>
  <c r="M45" i="7"/>
  <c r="O45" i="7"/>
  <c r="Q45" i="7"/>
  <c r="R45" i="7"/>
  <c r="L45" i="7"/>
  <c r="K45" i="7"/>
  <c r="H45" i="7"/>
  <c r="G45" i="7"/>
  <c r="E45" i="7"/>
  <c r="D45" i="7"/>
  <c r="C45" i="7"/>
  <c r="P127" i="8"/>
  <c r="F127" i="8"/>
  <c r="P126" i="8"/>
  <c r="F126" i="8"/>
  <c r="P125" i="8"/>
  <c r="F125" i="8"/>
  <c r="P124" i="8"/>
  <c r="F124" i="8"/>
  <c r="P123" i="8"/>
  <c r="F123" i="8"/>
  <c r="P122" i="8"/>
  <c r="F122" i="8"/>
  <c r="P121" i="8"/>
  <c r="F121" i="8"/>
  <c r="P120" i="8"/>
  <c r="F120" i="8"/>
  <c r="P118" i="8"/>
  <c r="F118" i="8"/>
  <c r="P117" i="8"/>
  <c r="F117" i="8"/>
  <c r="P113" i="8"/>
  <c r="F113" i="8"/>
  <c r="P112" i="8"/>
  <c r="F112" i="8"/>
  <c r="P111" i="8"/>
  <c r="F111" i="8"/>
  <c r="P110" i="8"/>
  <c r="F110" i="8"/>
  <c r="P109" i="8"/>
  <c r="F109" i="8"/>
  <c r="P108" i="8"/>
  <c r="F108" i="8"/>
  <c r="P107" i="8"/>
  <c r="F107" i="8"/>
  <c r="P106" i="8"/>
  <c r="F106" i="8"/>
  <c r="P102" i="8"/>
  <c r="F102" i="8"/>
  <c r="P101" i="8"/>
  <c r="F101" i="8"/>
  <c r="P100" i="8"/>
  <c r="F100" i="8"/>
  <c r="P98" i="8"/>
  <c r="F98" i="8"/>
  <c r="P97" i="8"/>
  <c r="F97" i="8"/>
  <c r="P96" i="8"/>
  <c r="F96" i="8"/>
  <c r="P95" i="8"/>
  <c r="F95" i="8"/>
  <c r="P93" i="8"/>
  <c r="F93" i="8"/>
  <c r="P90" i="8"/>
  <c r="F90" i="8"/>
  <c r="P89" i="8"/>
  <c r="F89" i="8"/>
  <c r="P88" i="8"/>
  <c r="F88" i="8"/>
  <c r="P87" i="8"/>
  <c r="F87" i="8"/>
  <c r="P86" i="8"/>
  <c r="F86" i="8"/>
  <c r="P85" i="8"/>
  <c r="F85" i="8"/>
  <c r="P84" i="8"/>
  <c r="F84" i="8"/>
  <c r="P83" i="8"/>
  <c r="F83" i="8"/>
  <c r="P82" i="8"/>
  <c r="F82" i="8"/>
  <c r="P81" i="8"/>
  <c r="F81" i="8"/>
  <c r="P80" i="8"/>
  <c r="F80" i="8"/>
  <c r="P78" i="8"/>
  <c r="F78" i="8"/>
  <c r="P77" i="8"/>
  <c r="F77" i="8"/>
  <c r="P76" i="8"/>
  <c r="F76" i="8"/>
  <c r="P75" i="8"/>
  <c r="F75" i="8"/>
  <c r="P74" i="8"/>
  <c r="F74" i="8"/>
  <c r="P70" i="8"/>
  <c r="F70" i="8"/>
  <c r="P69" i="8"/>
  <c r="F69" i="8"/>
  <c r="P68" i="8"/>
  <c r="F68" i="8"/>
  <c r="P67" i="8"/>
  <c r="F67" i="8"/>
  <c r="P66" i="8"/>
  <c r="F66" i="8"/>
  <c r="P65" i="8"/>
  <c r="F65" i="8"/>
  <c r="P64" i="8"/>
  <c r="F64" i="8"/>
  <c r="P63" i="8"/>
  <c r="F63" i="8"/>
  <c r="P62" i="8"/>
  <c r="F62" i="8"/>
  <c r="P61" i="8"/>
  <c r="F61" i="8"/>
  <c r="P60" i="8"/>
  <c r="F60" i="8"/>
  <c r="P58" i="8"/>
  <c r="F58" i="8"/>
  <c r="P57" i="8"/>
  <c r="F57" i="8"/>
  <c r="P56" i="8"/>
  <c r="F56" i="8"/>
  <c r="P55" i="8"/>
  <c r="F55" i="8"/>
  <c r="P54" i="8"/>
  <c r="F54" i="8"/>
  <c r="P53" i="8"/>
  <c r="F53" i="8"/>
  <c r="P52" i="8"/>
  <c r="F52" i="8"/>
  <c r="P51" i="8"/>
  <c r="F51" i="8"/>
  <c r="P50" i="8"/>
  <c r="F50" i="8"/>
  <c r="P47" i="8"/>
  <c r="F47" i="8"/>
  <c r="P46" i="8"/>
  <c r="F46" i="8"/>
  <c r="P45" i="8"/>
  <c r="F45" i="8"/>
  <c r="P44" i="8"/>
  <c r="F44" i="8"/>
  <c r="P43" i="8"/>
  <c r="F43" i="8"/>
  <c r="P42" i="8"/>
  <c r="F42" i="8"/>
  <c r="P41" i="8"/>
  <c r="F41" i="8"/>
  <c r="P40" i="8"/>
  <c r="F40" i="8"/>
  <c r="P39" i="8"/>
  <c r="F39" i="8"/>
  <c r="P38" i="8"/>
  <c r="F38" i="8"/>
  <c r="P37" i="8"/>
  <c r="F37" i="8"/>
  <c r="P36" i="8"/>
  <c r="F36" i="8"/>
  <c r="P35" i="8"/>
  <c r="F35" i="8"/>
  <c r="P34" i="8"/>
  <c r="F34" i="8"/>
  <c r="P33" i="8"/>
  <c r="F33" i="8"/>
  <c r="P32" i="8"/>
  <c r="F32" i="8"/>
  <c r="P31" i="8"/>
  <c r="F31" i="8"/>
  <c r="P30" i="8"/>
  <c r="F30" i="8"/>
  <c r="P29" i="8"/>
  <c r="F29" i="8"/>
  <c r="P28" i="8"/>
  <c r="F28" i="8"/>
  <c r="P27" i="8"/>
  <c r="F27" i="8"/>
  <c r="P26" i="8"/>
  <c r="F26" i="8"/>
  <c r="P25" i="8"/>
  <c r="F25" i="8"/>
  <c r="P24" i="8"/>
  <c r="F24" i="8"/>
  <c r="P23" i="8"/>
  <c r="F23" i="8"/>
  <c r="P22" i="8"/>
  <c r="F22" i="8"/>
  <c r="P21" i="8"/>
  <c r="F21" i="8"/>
  <c r="P20" i="8"/>
  <c r="F20" i="8"/>
  <c r="P19" i="8"/>
  <c r="F19" i="8"/>
  <c r="P18" i="8"/>
  <c r="F18" i="8"/>
  <c r="P17" i="8"/>
  <c r="F17" i="8"/>
  <c r="P16" i="8"/>
  <c r="F16" i="8"/>
  <c r="P15" i="8"/>
  <c r="F15" i="8"/>
  <c r="P14" i="8"/>
  <c r="F14" i="8"/>
  <c r="P13" i="8"/>
  <c r="F13" i="8"/>
  <c r="P12" i="8"/>
  <c r="F12" i="8"/>
  <c r="P11" i="8"/>
  <c r="F11" i="8"/>
  <c r="P10" i="8"/>
  <c r="F10" i="8"/>
  <c r="P9" i="8"/>
  <c r="F9" i="8"/>
  <c r="P8" i="8"/>
  <c r="F8" i="8"/>
  <c r="P7" i="8"/>
  <c r="F7" i="8"/>
  <c r="P6" i="8"/>
  <c r="F6" i="8"/>
  <c r="P5" i="8"/>
  <c r="F5" i="8"/>
  <c r="I45" i="7" l="1"/>
  <c r="J45" i="7"/>
  <c r="N42" i="7"/>
  <c r="N43" i="7"/>
  <c r="N44" i="7"/>
  <c r="N45" i="7" l="1"/>
  <c r="P45" i="7" s="1"/>
  <c r="N98" i="7"/>
  <c r="P98" i="7" s="1"/>
  <c r="B98" i="7"/>
  <c r="F98" i="7" s="1"/>
  <c r="N89" i="7"/>
  <c r="P89" i="7" s="1"/>
  <c r="N90" i="7"/>
  <c r="P90" i="7" s="1"/>
  <c r="N91" i="7"/>
  <c r="P91" i="7" s="1"/>
  <c r="B89" i="7"/>
  <c r="F89" i="7" s="1"/>
  <c r="B90" i="7"/>
  <c r="F90" i="7" s="1"/>
  <c r="B91" i="7"/>
  <c r="F91" i="7" s="1"/>
  <c r="N80" i="7"/>
  <c r="P80" i="7" s="1"/>
  <c r="B80" i="7"/>
  <c r="F80" i="7" s="1"/>
  <c r="N7" i="7"/>
  <c r="P7" i="7" s="1"/>
  <c r="N8" i="7"/>
  <c r="P8" i="7" s="1"/>
  <c r="B7" i="7"/>
  <c r="F7" i="7" s="1"/>
  <c r="B8" i="7"/>
  <c r="F8" i="7" s="1"/>
  <c r="E101" i="7" l="1"/>
  <c r="D101" i="7"/>
  <c r="C101" i="7"/>
  <c r="M101" i="7"/>
  <c r="L101" i="7"/>
  <c r="K101" i="7"/>
  <c r="J101" i="7"/>
  <c r="I101" i="7"/>
  <c r="H101" i="7"/>
  <c r="G101" i="7"/>
  <c r="N100" i="7"/>
  <c r="P100" i="7" s="1"/>
  <c r="B100" i="7"/>
  <c r="F100" i="7" s="1"/>
  <c r="N99" i="7"/>
  <c r="N85" i="7"/>
  <c r="N13" i="7"/>
  <c r="B101" i="7" l="1"/>
  <c r="N101" i="7"/>
  <c r="N104" i="7"/>
  <c r="P104" i="7" s="1"/>
  <c r="N105" i="7"/>
  <c r="P105" i="7" s="1"/>
  <c r="N106" i="7"/>
  <c r="P106" i="7" s="1"/>
  <c r="N107" i="7"/>
  <c r="P107" i="7" s="1"/>
  <c r="N108" i="7"/>
  <c r="P108" i="7" s="1"/>
  <c r="N109" i="7"/>
  <c r="P109" i="7" s="1"/>
  <c r="N110" i="7"/>
  <c r="P110" i="7" s="1"/>
  <c r="N111" i="7"/>
  <c r="P111" i="7" s="1"/>
  <c r="N103" i="7"/>
  <c r="P103" i="7" s="1"/>
  <c r="B104" i="7"/>
  <c r="F104" i="7" s="1"/>
  <c r="B105" i="7"/>
  <c r="F105" i="7" s="1"/>
  <c r="B106" i="7"/>
  <c r="F106" i="7" s="1"/>
  <c r="B107" i="7"/>
  <c r="F107" i="7" s="1"/>
  <c r="B108" i="7"/>
  <c r="F108" i="7" s="1"/>
  <c r="B109" i="7"/>
  <c r="F109" i="7" s="1"/>
  <c r="B110" i="7"/>
  <c r="F110" i="7" s="1"/>
  <c r="B111" i="7"/>
  <c r="B103" i="7"/>
  <c r="F103" i="7" s="1"/>
  <c r="B95" i="7"/>
  <c r="F95" i="7" s="1"/>
  <c r="B96" i="7"/>
  <c r="F96" i="7" s="1"/>
  <c r="B97" i="7"/>
  <c r="F97" i="7" s="1"/>
  <c r="B99" i="7"/>
  <c r="F99" i="7" s="1"/>
  <c r="B94" i="7"/>
  <c r="F94" i="7" s="1"/>
  <c r="P99" i="7"/>
  <c r="N95" i="7"/>
  <c r="P95" i="7" s="1"/>
  <c r="N96" i="7"/>
  <c r="P96" i="7" s="1"/>
  <c r="N97" i="7"/>
  <c r="P97" i="7" s="1"/>
  <c r="N94" i="7"/>
  <c r="P94" i="7" s="1"/>
  <c r="M92" i="7"/>
  <c r="P85" i="7"/>
  <c r="N86" i="7"/>
  <c r="P86" i="7" s="1"/>
  <c r="N87" i="7"/>
  <c r="P87" i="7" s="1"/>
  <c r="N88" i="7"/>
  <c r="P88" i="7" s="1"/>
  <c r="N84" i="7"/>
  <c r="P84" i="7" s="1"/>
  <c r="N67" i="7"/>
  <c r="P67" i="7" s="1"/>
  <c r="N68" i="7"/>
  <c r="P68" i="7" s="1"/>
  <c r="N69" i="7"/>
  <c r="P69" i="7" s="1"/>
  <c r="N70" i="7"/>
  <c r="P70" i="7" s="1"/>
  <c r="N71" i="7"/>
  <c r="P71" i="7" s="1"/>
  <c r="N72" i="7"/>
  <c r="P72" i="7" s="1"/>
  <c r="N73" i="7"/>
  <c r="P73" i="7" s="1"/>
  <c r="N74" i="7"/>
  <c r="P74" i="7" s="1"/>
  <c r="N75" i="7"/>
  <c r="P75" i="7" s="1"/>
  <c r="N76" i="7"/>
  <c r="P76" i="7" s="1"/>
  <c r="N77" i="7"/>
  <c r="P77" i="7" s="1"/>
  <c r="N78" i="7"/>
  <c r="P78" i="7" s="1"/>
  <c r="N79" i="7"/>
  <c r="P79" i="7" s="1"/>
  <c r="N81" i="7"/>
  <c r="P81" i="7" s="1"/>
  <c r="N66" i="7"/>
  <c r="P66" i="7" s="1"/>
  <c r="N48" i="7"/>
  <c r="P48" i="7" s="1"/>
  <c r="N49" i="7"/>
  <c r="P49" i="7" s="1"/>
  <c r="N50" i="7"/>
  <c r="P50" i="7" s="1"/>
  <c r="N51" i="7"/>
  <c r="P51" i="7" s="1"/>
  <c r="N52" i="7"/>
  <c r="P52" i="7" s="1"/>
  <c r="N53" i="7"/>
  <c r="P53" i="7" s="1"/>
  <c r="N54" i="7"/>
  <c r="P54" i="7" s="1"/>
  <c r="N55" i="7"/>
  <c r="P55" i="7" s="1"/>
  <c r="N56" i="7"/>
  <c r="P56" i="7" s="1"/>
  <c r="N57" i="7"/>
  <c r="P57" i="7" s="1"/>
  <c r="N58" i="7"/>
  <c r="P58" i="7" s="1"/>
  <c r="N59" i="7"/>
  <c r="P59" i="7" s="1"/>
  <c r="N60" i="7"/>
  <c r="P60" i="7" s="1"/>
  <c r="N61" i="7"/>
  <c r="P61" i="7" s="1"/>
  <c r="N62" i="7"/>
  <c r="P62" i="7" s="1"/>
  <c r="N63" i="7"/>
  <c r="P63" i="7" s="1"/>
  <c r="N47" i="7"/>
  <c r="P47" i="7" s="1"/>
  <c r="B85" i="7"/>
  <c r="B86" i="7"/>
  <c r="F86" i="7" s="1"/>
  <c r="B87" i="7"/>
  <c r="F87" i="7" s="1"/>
  <c r="B88" i="7"/>
  <c r="F88" i="7" s="1"/>
  <c r="B67" i="7"/>
  <c r="F67" i="7" s="1"/>
  <c r="B68" i="7"/>
  <c r="B69" i="7"/>
  <c r="F69" i="7" s="1"/>
  <c r="B70" i="7"/>
  <c r="B71" i="7"/>
  <c r="F71" i="7" s="1"/>
  <c r="B72" i="7"/>
  <c r="B73" i="7"/>
  <c r="F73" i="7" s="1"/>
  <c r="B74" i="7"/>
  <c r="F74" i="7" s="1"/>
  <c r="B75" i="7"/>
  <c r="F75" i="7" s="1"/>
  <c r="B76" i="7"/>
  <c r="B77" i="7"/>
  <c r="B78" i="7"/>
  <c r="F78" i="7" s="1"/>
  <c r="B79" i="7"/>
  <c r="F79" i="7" s="1"/>
  <c r="B81" i="7"/>
  <c r="F81" i="7" s="1"/>
  <c r="Q64" i="7"/>
  <c r="C64" i="7"/>
  <c r="N5" i="7"/>
  <c r="P5" i="7" s="1"/>
  <c r="N6" i="7"/>
  <c r="N9" i="7"/>
  <c r="P9" i="7" s="1"/>
  <c r="N10" i="7"/>
  <c r="P10" i="7" s="1"/>
  <c r="N11" i="7"/>
  <c r="P11" i="7" s="1"/>
  <c r="N12" i="7"/>
  <c r="P12" i="7" s="1"/>
  <c r="P13" i="7"/>
  <c r="N14" i="7"/>
  <c r="P14" i="7" s="1"/>
  <c r="N15" i="7"/>
  <c r="P15" i="7" s="1"/>
  <c r="N16" i="7"/>
  <c r="P16" i="7" s="1"/>
  <c r="N17" i="7"/>
  <c r="P17" i="7" s="1"/>
  <c r="N18" i="7"/>
  <c r="P18" i="7" s="1"/>
  <c r="N19" i="7"/>
  <c r="P19" i="7" s="1"/>
  <c r="N20" i="7"/>
  <c r="P20" i="7" s="1"/>
  <c r="N21" i="7"/>
  <c r="P21" i="7" s="1"/>
  <c r="N22" i="7"/>
  <c r="P22" i="7" s="1"/>
  <c r="N23" i="7"/>
  <c r="P23" i="7" s="1"/>
  <c r="N24" i="7"/>
  <c r="P24" i="7" s="1"/>
  <c r="N25" i="7"/>
  <c r="P25" i="7" s="1"/>
  <c r="N26" i="7"/>
  <c r="P26" i="7" s="1"/>
  <c r="N27" i="7"/>
  <c r="P27" i="7" s="1"/>
  <c r="N28" i="7"/>
  <c r="P28" i="7" s="1"/>
  <c r="N29" i="7"/>
  <c r="P29" i="7" s="1"/>
  <c r="N30" i="7"/>
  <c r="P30" i="7" s="1"/>
  <c r="N31" i="7"/>
  <c r="P31" i="7" s="1"/>
  <c r="N32" i="7"/>
  <c r="P32" i="7" s="1"/>
  <c r="N33" i="7"/>
  <c r="P33" i="7" s="1"/>
  <c r="N34" i="7"/>
  <c r="P34" i="7" s="1"/>
  <c r="N35" i="7"/>
  <c r="P35" i="7" s="1"/>
  <c r="N36" i="7"/>
  <c r="P36" i="7" s="1"/>
  <c r="N37" i="7"/>
  <c r="P37" i="7" s="1"/>
  <c r="N38" i="7"/>
  <c r="P38" i="7" s="1"/>
  <c r="N39" i="7"/>
  <c r="P39" i="7" s="1"/>
  <c r="N40" i="7"/>
  <c r="P40" i="7" s="1"/>
  <c r="N41" i="7"/>
  <c r="P41" i="7" s="1"/>
  <c r="P42" i="7"/>
  <c r="P43" i="7"/>
  <c r="P44" i="7"/>
  <c r="N5" i="6"/>
  <c r="C51" i="5"/>
  <c r="F29" i="7"/>
  <c r="B6" i="7"/>
  <c r="F6" i="7" s="1"/>
  <c r="B9" i="7"/>
  <c r="F9" i="7" s="1"/>
  <c r="B10" i="7"/>
  <c r="F10" i="7" s="1"/>
  <c r="B11" i="7"/>
  <c r="F11" i="7" s="1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F18" i="7" s="1"/>
  <c r="B19" i="7"/>
  <c r="F19" i="7" s="1"/>
  <c r="B20" i="7"/>
  <c r="F20" i="7" s="1"/>
  <c r="B21" i="7"/>
  <c r="F21" i="7" s="1"/>
  <c r="B22" i="7"/>
  <c r="F22" i="7" s="1"/>
  <c r="B23" i="7"/>
  <c r="F23" i="7" s="1"/>
  <c r="B24" i="7"/>
  <c r="F24" i="7" s="1"/>
  <c r="B25" i="7"/>
  <c r="F25" i="7" s="1"/>
  <c r="B26" i="7"/>
  <c r="F26" i="7" s="1"/>
  <c r="B27" i="7"/>
  <c r="F27" i="7" s="1"/>
  <c r="B28" i="7"/>
  <c r="F28" i="7" s="1"/>
  <c r="B30" i="7"/>
  <c r="F30" i="7" s="1"/>
  <c r="B31" i="7"/>
  <c r="F31" i="7" s="1"/>
  <c r="B32" i="7"/>
  <c r="F32" i="7" s="1"/>
  <c r="B33" i="7"/>
  <c r="F33" i="7" s="1"/>
  <c r="B34" i="7"/>
  <c r="F34" i="7" s="1"/>
  <c r="B35" i="7"/>
  <c r="F35" i="7" s="1"/>
  <c r="B36" i="7"/>
  <c r="F36" i="7" s="1"/>
  <c r="B37" i="7"/>
  <c r="F37" i="7" s="1"/>
  <c r="B38" i="7"/>
  <c r="F38" i="7" s="1"/>
  <c r="B39" i="7"/>
  <c r="F39" i="7" s="1"/>
  <c r="B40" i="7"/>
  <c r="F40" i="7" s="1"/>
  <c r="B41" i="7"/>
  <c r="F41" i="7" s="1"/>
  <c r="B42" i="7"/>
  <c r="F42" i="7" s="1"/>
  <c r="B43" i="7"/>
  <c r="F43" i="7" s="1"/>
  <c r="B44" i="7"/>
  <c r="F44" i="7" s="1"/>
  <c r="B5" i="7"/>
  <c r="R112" i="7"/>
  <c r="Q112" i="7"/>
  <c r="O112" i="7"/>
  <c r="M112" i="7"/>
  <c r="L112" i="7"/>
  <c r="K112" i="7"/>
  <c r="J112" i="7"/>
  <c r="I112" i="7"/>
  <c r="H112" i="7"/>
  <c r="G112" i="7"/>
  <c r="E112" i="7"/>
  <c r="D112" i="7"/>
  <c r="C112" i="7"/>
  <c r="R101" i="7"/>
  <c r="Q101" i="7"/>
  <c r="O101" i="7"/>
  <c r="R92" i="7"/>
  <c r="Q92" i="7"/>
  <c r="O92" i="7"/>
  <c r="L92" i="7"/>
  <c r="K92" i="7"/>
  <c r="J92" i="7"/>
  <c r="I92" i="7"/>
  <c r="H92" i="7"/>
  <c r="G92" i="7"/>
  <c r="E92" i="7"/>
  <c r="D92" i="7"/>
  <c r="C92" i="7"/>
  <c r="B84" i="7"/>
  <c r="R82" i="7"/>
  <c r="Q82" i="7"/>
  <c r="O82" i="7"/>
  <c r="M82" i="7"/>
  <c r="L82" i="7"/>
  <c r="K82" i="7"/>
  <c r="J82" i="7"/>
  <c r="I82" i="7"/>
  <c r="H82" i="7"/>
  <c r="G82" i="7"/>
  <c r="E82" i="7"/>
  <c r="D82" i="7"/>
  <c r="C82" i="7"/>
  <c r="B66" i="7"/>
  <c r="R64" i="7"/>
  <c r="O64" i="7"/>
  <c r="M64" i="7"/>
  <c r="M113" i="7" s="1"/>
  <c r="L64" i="7"/>
  <c r="K64" i="7"/>
  <c r="K113" i="7" s="1"/>
  <c r="J64" i="7"/>
  <c r="I64" i="7"/>
  <c r="H64" i="7"/>
  <c r="G64" i="7"/>
  <c r="G113" i="7" s="1"/>
  <c r="E64" i="7"/>
  <c r="D64" i="7"/>
  <c r="D113" i="7" s="1"/>
  <c r="B63" i="7"/>
  <c r="F63" i="7" s="1"/>
  <c r="B62" i="7"/>
  <c r="F62" i="7" s="1"/>
  <c r="B61" i="7"/>
  <c r="F61" i="7" s="1"/>
  <c r="B60" i="7"/>
  <c r="F60" i="7" s="1"/>
  <c r="B59" i="7"/>
  <c r="F59" i="7" s="1"/>
  <c r="B58" i="7"/>
  <c r="F58" i="7" s="1"/>
  <c r="B57" i="7"/>
  <c r="F57" i="7" s="1"/>
  <c r="B56" i="7"/>
  <c r="F56" i="7" s="1"/>
  <c r="B55" i="7"/>
  <c r="F55" i="7" s="1"/>
  <c r="B54" i="7"/>
  <c r="F54" i="7" s="1"/>
  <c r="B53" i="7"/>
  <c r="F53" i="7" s="1"/>
  <c r="B52" i="7"/>
  <c r="F52" i="7" s="1"/>
  <c r="B51" i="7"/>
  <c r="F51" i="7" s="1"/>
  <c r="B50" i="7"/>
  <c r="F50" i="7" s="1"/>
  <c r="B49" i="7"/>
  <c r="F49" i="7" s="1"/>
  <c r="B48" i="7"/>
  <c r="F48" i="7" s="1"/>
  <c r="B47" i="7"/>
  <c r="F47" i="7" s="1"/>
  <c r="I113" i="7" l="1"/>
  <c r="J113" i="7"/>
  <c r="E113" i="7"/>
  <c r="O113" i="7"/>
  <c r="C113" i="7"/>
  <c r="B45" i="7"/>
  <c r="H113" i="7"/>
  <c r="L113" i="7"/>
  <c r="R113" i="7"/>
  <c r="Q113" i="7"/>
  <c r="P6" i="7"/>
  <c r="B92" i="7"/>
  <c r="F92" i="7" s="1"/>
  <c r="N64" i="7"/>
  <c r="P64" i="7" s="1"/>
  <c r="B64" i="7"/>
  <c r="F64" i="7" s="1"/>
  <c r="F13" i="7"/>
  <c r="N112" i="7"/>
  <c r="P112" i="7" s="1"/>
  <c r="F111" i="7"/>
  <c r="P101" i="7"/>
  <c r="N92" i="7"/>
  <c r="P92" i="7" s="1"/>
  <c r="F85" i="7"/>
  <c r="N82" i="7"/>
  <c r="P82" i="7" s="1"/>
  <c r="F77" i="7"/>
  <c r="F68" i="7"/>
  <c r="F76" i="7"/>
  <c r="F70" i="7"/>
  <c r="F72" i="7"/>
  <c r="F5" i="7"/>
  <c r="B82" i="7"/>
  <c r="F82" i="7" s="1"/>
  <c r="F101" i="7"/>
  <c r="F66" i="7"/>
  <c r="F84" i="7"/>
  <c r="B112" i="7"/>
  <c r="F112" i="7" s="1"/>
  <c r="D57" i="6"/>
  <c r="C57" i="6"/>
  <c r="O57" i="6"/>
  <c r="N113" i="7" l="1"/>
  <c r="B113" i="7"/>
  <c r="F113" i="7" s="1"/>
  <c r="F45" i="7"/>
  <c r="P113" i="7"/>
  <c r="P92" i="6"/>
  <c r="F92" i="6"/>
  <c r="P89" i="6"/>
  <c r="F89" i="6"/>
  <c r="C100" i="6"/>
  <c r="P82" i="6"/>
  <c r="F82" i="6"/>
  <c r="P35" i="6"/>
  <c r="F35" i="6"/>
  <c r="B81" i="6" l="1"/>
  <c r="B100" i="6" s="1"/>
  <c r="B71" i="6"/>
  <c r="B61" i="6"/>
  <c r="B49" i="6"/>
  <c r="F49" i="6" s="1"/>
  <c r="P49" i="6" l="1"/>
  <c r="B41" i="6"/>
  <c r="B34" i="6"/>
  <c r="B30" i="6"/>
  <c r="B28" i="6"/>
  <c r="B6" i="6"/>
  <c r="B7" i="6"/>
  <c r="B8" i="6"/>
  <c r="B9" i="6"/>
  <c r="B10" i="6"/>
  <c r="B11" i="6"/>
  <c r="B5" i="6"/>
  <c r="P144" i="6" l="1"/>
  <c r="F144" i="6"/>
  <c r="P143" i="6"/>
  <c r="F143" i="6"/>
  <c r="P142" i="6"/>
  <c r="F142" i="6"/>
  <c r="P141" i="6"/>
  <c r="F141" i="6"/>
  <c r="P140" i="6"/>
  <c r="F140" i="6"/>
  <c r="P139" i="6"/>
  <c r="F139" i="6"/>
  <c r="P138" i="6"/>
  <c r="F138" i="6"/>
  <c r="P137" i="6"/>
  <c r="F137" i="6"/>
  <c r="P136" i="6"/>
  <c r="F136" i="6"/>
  <c r="P135" i="6"/>
  <c r="F135" i="6"/>
  <c r="P134" i="6"/>
  <c r="F134" i="6"/>
  <c r="P128" i="6"/>
  <c r="F128" i="6"/>
  <c r="P116" i="6"/>
  <c r="F116" i="6"/>
  <c r="P115" i="6"/>
  <c r="F115" i="6"/>
  <c r="P114" i="6"/>
  <c r="F114" i="6"/>
  <c r="P113" i="6"/>
  <c r="F113" i="6"/>
  <c r="P112" i="6"/>
  <c r="F112" i="6"/>
  <c r="P111" i="6"/>
  <c r="F111" i="6"/>
  <c r="P108" i="6"/>
  <c r="F108" i="6"/>
  <c r="P107" i="6"/>
  <c r="F107" i="6"/>
  <c r="P106" i="6"/>
  <c r="F106" i="6"/>
  <c r="P105" i="6"/>
  <c r="F105" i="6"/>
  <c r="P88" i="6"/>
  <c r="P81" i="6"/>
  <c r="P71" i="6"/>
  <c r="P61" i="6"/>
  <c r="P41" i="6"/>
  <c r="P34" i="6"/>
  <c r="P30" i="6"/>
  <c r="P28" i="6"/>
  <c r="P11" i="6"/>
  <c r="R145" i="6" l="1"/>
  <c r="Q145" i="6"/>
  <c r="O145" i="6"/>
  <c r="M145" i="6"/>
  <c r="L145" i="6"/>
  <c r="K145" i="6"/>
  <c r="J145" i="6"/>
  <c r="I145" i="6"/>
  <c r="H145" i="6"/>
  <c r="G145" i="6"/>
  <c r="E145" i="6"/>
  <c r="D145" i="6"/>
  <c r="C145" i="6"/>
  <c r="R132" i="6"/>
  <c r="Q132" i="6"/>
  <c r="O132" i="6"/>
  <c r="M132" i="6"/>
  <c r="L132" i="6"/>
  <c r="K132" i="6"/>
  <c r="J132" i="6"/>
  <c r="I132" i="6"/>
  <c r="H132" i="6"/>
  <c r="G132" i="6"/>
  <c r="E132" i="6"/>
  <c r="D132" i="6"/>
  <c r="C132" i="6"/>
  <c r="N132" i="6"/>
  <c r="R129" i="6"/>
  <c r="Q129" i="6"/>
  <c r="O129" i="6"/>
  <c r="M129" i="6"/>
  <c r="L129" i="6"/>
  <c r="K129" i="6"/>
  <c r="J129" i="6"/>
  <c r="I129" i="6"/>
  <c r="H129" i="6"/>
  <c r="G129" i="6"/>
  <c r="E129" i="6"/>
  <c r="D129" i="6"/>
  <c r="C129" i="6"/>
  <c r="R126" i="6"/>
  <c r="Q126" i="6"/>
  <c r="O126" i="6"/>
  <c r="M126" i="6"/>
  <c r="L126" i="6"/>
  <c r="K126" i="6"/>
  <c r="J126" i="6"/>
  <c r="I126" i="6"/>
  <c r="H126" i="6"/>
  <c r="G126" i="6"/>
  <c r="E126" i="6"/>
  <c r="D126" i="6"/>
  <c r="C126" i="6"/>
  <c r="N125" i="6"/>
  <c r="B125" i="6"/>
  <c r="N124" i="6"/>
  <c r="B124" i="6"/>
  <c r="R122" i="6"/>
  <c r="Q122" i="6"/>
  <c r="O122" i="6"/>
  <c r="M122" i="6"/>
  <c r="L122" i="6"/>
  <c r="K122" i="6"/>
  <c r="J122" i="6"/>
  <c r="I122" i="6"/>
  <c r="H122" i="6"/>
  <c r="G122" i="6"/>
  <c r="E122" i="6"/>
  <c r="D122" i="6"/>
  <c r="C122" i="6"/>
  <c r="N121" i="6"/>
  <c r="B121" i="6"/>
  <c r="B122" i="6" s="1"/>
  <c r="N120" i="6"/>
  <c r="F120" i="6"/>
  <c r="R118" i="6"/>
  <c r="L118" i="6"/>
  <c r="K118" i="6"/>
  <c r="G118" i="6"/>
  <c r="E118" i="6"/>
  <c r="D118" i="6"/>
  <c r="C118" i="6"/>
  <c r="N117" i="6"/>
  <c r="B117" i="6"/>
  <c r="Q118" i="6"/>
  <c r="O118" i="6"/>
  <c r="M118" i="6"/>
  <c r="J118" i="6"/>
  <c r="I118" i="6"/>
  <c r="R109" i="6"/>
  <c r="Q109" i="6"/>
  <c r="O109" i="6"/>
  <c r="M109" i="6"/>
  <c r="L109" i="6"/>
  <c r="K109" i="6"/>
  <c r="J109" i="6"/>
  <c r="I109" i="6"/>
  <c r="H109" i="6"/>
  <c r="G109" i="6"/>
  <c r="E109" i="6"/>
  <c r="D109" i="6"/>
  <c r="C109" i="6"/>
  <c r="N104" i="6"/>
  <c r="B104" i="6"/>
  <c r="B103" i="6"/>
  <c r="B102" i="6"/>
  <c r="R100" i="6"/>
  <c r="Q100" i="6"/>
  <c r="O100" i="6"/>
  <c r="M100" i="6"/>
  <c r="L100" i="6"/>
  <c r="K100" i="6"/>
  <c r="J100" i="6"/>
  <c r="I100" i="6"/>
  <c r="H100" i="6"/>
  <c r="G100" i="6"/>
  <c r="E100" i="6"/>
  <c r="D100" i="6"/>
  <c r="B99" i="6"/>
  <c r="B98" i="6"/>
  <c r="B97" i="6"/>
  <c r="B96" i="6"/>
  <c r="B95" i="6"/>
  <c r="B94" i="6"/>
  <c r="B93" i="6"/>
  <c r="N91" i="6"/>
  <c r="B91" i="6"/>
  <c r="B90" i="6"/>
  <c r="F88" i="6"/>
  <c r="B87" i="6"/>
  <c r="N86" i="6"/>
  <c r="B86" i="6"/>
  <c r="B85" i="6"/>
  <c r="B84" i="6"/>
  <c r="B83" i="6"/>
  <c r="F81" i="6"/>
  <c r="R79" i="6"/>
  <c r="Q79" i="6"/>
  <c r="O79" i="6"/>
  <c r="M79" i="6"/>
  <c r="L79" i="6"/>
  <c r="K79" i="6"/>
  <c r="J79" i="6"/>
  <c r="I79" i="6"/>
  <c r="H79" i="6"/>
  <c r="G79" i="6"/>
  <c r="E79" i="6"/>
  <c r="D79" i="6"/>
  <c r="C79" i="6"/>
  <c r="B78" i="6"/>
  <c r="B77" i="6"/>
  <c r="B76" i="6"/>
  <c r="B75" i="6"/>
  <c r="B74" i="6"/>
  <c r="B73" i="6"/>
  <c r="P73" i="6" s="1"/>
  <c r="B72" i="6"/>
  <c r="F71" i="6"/>
  <c r="B70" i="6"/>
  <c r="B69" i="6"/>
  <c r="B68" i="6"/>
  <c r="B67" i="6"/>
  <c r="B66" i="6"/>
  <c r="N65" i="6"/>
  <c r="B65" i="6"/>
  <c r="B64" i="6"/>
  <c r="P64" i="6" s="1"/>
  <c r="N63" i="6"/>
  <c r="B63" i="6"/>
  <c r="B62" i="6"/>
  <c r="F61" i="6"/>
  <c r="N60" i="6"/>
  <c r="B60" i="6"/>
  <c r="B59" i="6"/>
  <c r="R57" i="6"/>
  <c r="Q57" i="6"/>
  <c r="M57" i="6"/>
  <c r="L57" i="6"/>
  <c r="K57" i="6"/>
  <c r="I57" i="6"/>
  <c r="H57" i="6"/>
  <c r="G57" i="6"/>
  <c r="E57" i="6"/>
  <c r="B56" i="6"/>
  <c r="P55" i="6"/>
  <c r="B55" i="6"/>
  <c r="N54" i="6"/>
  <c r="B54" i="6"/>
  <c r="B53" i="6"/>
  <c r="B52" i="6"/>
  <c r="B51" i="6"/>
  <c r="F51" i="6" s="1"/>
  <c r="B50" i="6"/>
  <c r="F50" i="6" s="1"/>
  <c r="N48" i="6"/>
  <c r="B48" i="6"/>
  <c r="N47" i="6"/>
  <c r="B47" i="6"/>
  <c r="B46" i="6"/>
  <c r="F46" i="6" s="1"/>
  <c r="B45" i="6"/>
  <c r="B44" i="6"/>
  <c r="B43" i="6"/>
  <c r="B42" i="6"/>
  <c r="F41" i="6"/>
  <c r="B40" i="6"/>
  <c r="B39" i="6"/>
  <c r="P39" i="6" s="1"/>
  <c r="N38" i="6"/>
  <c r="B38" i="6"/>
  <c r="B37" i="6"/>
  <c r="B36" i="6"/>
  <c r="F34" i="6"/>
  <c r="B33" i="6"/>
  <c r="N32" i="6"/>
  <c r="N31" i="6"/>
  <c r="P31" i="6" s="1"/>
  <c r="B31" i="6"/>
  <c r="F31" i="6" s="1"/>
  <c r="F30" i="6"/>
  <c r="B29" i="6"/>
  <c r="F28" i="6"/>
  <c r="B27" i="6"/>
  <c r="B26" i="6"/>
  <c r="N25" i="6"/>
  <c r="B25" i="6"/>
  <c r="B24" i="6"/>
  <c r="P24" i="6" s="1"/>
  <c r="N23" i="6"/>
  <c r="B23" i="6"/>
  <c r="B22" i="6"/>
  <c r="P22" i="6" s="1"/>
  <c r="B21" i="6"/>
  <c r="B20" i="6"/>
  <c r="N19" i="6"/>
  <c r="B19" i="6"/>
  <c r="N18" i="6"/>
  <c r="B18" i="6"/>
  <c r="B17" i="6"/>
  <c r="B16" i="6"/>
  <c r="B15" i="6"/>
  <c r="B14" i="6"/>
  <c r="B13" i="6"/>
  <c r="B12" i="6"/>
  <c r="F12" i="6" s="1"/>
  <c r="F11" i="6"/>
  <c r="P10" i="6"/>
  <c r="F10" i="6"/>
  <c r="P9" i="6"/>
  <c r="F9" i="6"/>
  <c r="N8" i="6"/>
  <c r="N7" i="6"/>
  <c r="P7" i="6" s="1"/>
  <c r="F7" i="6"/>
  <c r="P6" i="6"/>
  <c r="F6" i="6"/>
  <c r="N122" i="6" l="1"/>
  <c r="P122" i="6" s="1"/>
  <c r="B57" i="6"/>
  <c r="F57" i="6" s="1"/>
  <c r="F33" i="6"/>
  <c r="P33" i="6"/>
  <c r="F90" i="6"/>
  <c r="P90" i="6"/>
  <c r="F83" i="6"/>
  <c r="P83" i="6"/>
  <c r="N57" i="6"/>
  <c r="P57" i="6" s="1"/>
  <c r="P5" i="6"/>
  <c r="F29" i="6"/>
  <c r="P29" i="6"/>
  <c r="C146" i="6"/>
  <c r="B109" i="6"/>
  <c r="F109" i="6" s="1"/>
  <c r="B126" i="6"/>
  <c r="N126" i="6"/>
  <c r="F96" i="6"/>
  <c r="P96" i="6"/>
  <c r="F93" i="6"/>
  <c r="P93" i="6"/>
  <c r="F97" i="6"/>
  <c r="P97" i="6"/>
  <c r="F94" i="6"/>
  <c r="P94" i="6"/>
  <c r="F98" i="6"/>
  <c r="P98" i="6"/>
  <c r="F95" i="6"/>
  <c r="P95" i="6"/>
  <c r="F99" i="6"/>
  <c r="P99" i="6"/>
  <c r="F87" i="6"/>
  <c r="P87" i="6"/>
  <c r="F85" i="6"/>
  <c r="P85" i="6"/>
  <c r="F84" i="6"/>
  <c r="P84" i="6"/>
  <c r="F73" i="6"/>
  <c r="F77" i="6"/>
  <c r="P77" i="6"/>
  <c r="F66" i="6"/>
  <c r="P66" i="6"/>
  <c r="F70" i="6"/>
  <c r="P70" i="6"/>
  <c r="F74" i="6"/>
  <c r="P74" i="6"/>
  <c r="F78" i="6"/>
  <c r="P78" i="6"/>
  <c r="F62" i="6"/>
  <c r="P62" i="6"/>
  <c r="F64" i="6"/>
  <c r="F67" i="6"/>
  <c r="P67" i="6"/>
  <c r="F75" i="6"/>
  <c r="P75" i="6"/>
  <c r="F68" i="6"/>
  <c r="P68" i="6"/>
  <c r="F72" i="6"/>
  <c r="P72" i="6"/>
  <c r="F76" i="6"/>
  <c r="P76" i="6"/>
  <c r="F69" i="6"/>
  <c r="P69" i="6"/>
  <c r="B132" i="6"/>
  <c r="F59" i="6"/>
  <c r="P59" i="6"/>
  <c r="F55" i="6"/>
  <c r="F45" i="6"/>
  <c r="P45" i="6"/>
  <c r="F52" i="6"/>
  <c r="P52" i="6"/>
  <c r="P12" i="6"/>
  <c r="P46" i="6"/>
  <c r="F53" i="6"/>
  <c r="P53" i="6"/>
  <c r="F26" i="6"/>
  <c r="P26" i="6"/>
  <c r="F15" i="6"/>
  <c r="P15" i="6"/>
  <c r="F14" i="6"/>
  <c r="P14" i="6"/>
  <c r="F17" i="6"/>
  <c r="P17" i="6"/>
  <c r="F36" i="6"/>
  <c r="P36" i="6"/>
  <c r="F43" i="6"/>
  <c r="P43" i="6"/>
  <c r="P50" i="6"/>
  <c r="F56" i="6"/>
  <c r="P56" i="6"/>
  <c r="F13" i="6"/>
  <c r="P13" i="6"/>
  <c r="F20" i="6"/>
  <c r="P20" i="6"/>
  <c r="F40" i="6"/>
  <c r="P40" i="6"/>
  <c r="F21" i="6"/>
  <c r="P21" i="6"/>
  <c r="F27" i="6"/>
  <c r="P27" i="6"/>
  <c r="F16" i="6"/>
  <c r="P16" i="6"/>
  <c r="F42" i="6"/>
  <c r="P42" i="6"/>
  <c r="F37" i="6"/>
  <c r="P37" i="6"/>
  <c r="F44" i="6"/>
  <c r="P44" i="6"/>
  <c r="P51" i="6"/>
  <c r="N145" i="6"/>
  <c r="P145" i="6" s="1"/>
  <c r="B145" i="6"/>
  <c r="F145" i="6" s="1"/>
  <c r="N129" i="6"/>
  <c r="P129" i="6" s="1"/>
  <c r="P120" i="6"/>
  <c r="P103" i="6"/>
  <c r="F103" i="6"/>
  <c r="N109" i="6"/>
  <c r="P109" i="6" s="1"/>
  <c r="F102" i="6"/>
  <c r="P102" i="6"/>
  <c r="F100" i="6"/>
  <c r="N100" i="6"/>
  <c r="P100" i="6" s="1"/>
  <c r="M146" i="6"/>
  <c r="I146" i="6"/>
  <c r="Q146" i="6"/>
  <c r="L146" i="6"/>
  <c r="R146" i="6"/>
  <c r="N79" i="6"/>
  <c r="P79" i="6" s="1"/>
  <c r="E146" i="6"/>
  <c r="D146" i="6"/>
  <c r="K146" i="6"/>
  <c r="O146" i="6"/>
  <c r="F5" i="6"/>
  <c r="F122" i="6"/>
  <c r="G146" i="6"/>
  <c r="J57" i="6"/>
  <c r="J146" i="6" s="1"/>
  <c r="H118" i="6"/>
  <c r="N118" i="6" s="1"/>
  <c r="P118" i="6" s="1"/>
  <c r="B129" i="6"/>
  <c r="F129" i="6" s="1"/>
  <c r="B79" i="6"/>
  <c r="F79" i="6" s="1"/>
  <c r="B118" i="6"/>
  <c r="F118" i="6" s="1"/>
  <c r="D77" i="1"/>
  <c r="E77" i="1"/>
  <c r="G77" i="1"/>
  <c r="H77" i="1"/>
  <c r="I77" i="1"/>
  <c r="J77" i="1"/>
  <c r="K77" i="1"/>
  <c r="L77" i="1"/>
  <c r="M77" i="1"/>
  <c r="O77" i="1"/>
  <c r="Q77" i="1"/>
  <c r="R77" i="1"/>
  <c r="C77" i="1"/>
  <c r="N77" i="1" l="1"/>
  <c r="P77" i="1" s="1"/>
  <c r="B146" i="6"/>
  <c r="F146" i="6" s="1"/>
  <c r="H146" i="6"/>
  <c r="N146" i="6" s="1"/>
  <c r="P146" i="6" s="1"/>
  <c r="C140" i="1"/>
  <c r="D127" i="1"/>
  <c r="E127" i="1"/>
  <c r="G127" i="1"/>
  <c r="H127" i="1"/>
  <c r="I127" i="1"/>
  <c r="J127" i="1"/>
  <c r="K127" i="1"/>
  <c r="L127" i="1"/>
  <c r="M127" i="1"/>
  <c r="O127" i="1"/>
  <c r="Q127" i="1"/>
  <c r="R127" i="1"/>
  <c r="C127" i="1"/>
  <c r="N126" i="1"/>
  <c r="P126" i="1" s="1"/>
  <c r="P127" i="1" s="1"/>
  <c r="B126" i="1"/>
  <c r="F126" i="1" s="1"/>
  <c r="F127" i="1" s="1"/>
  <c r="B127" i="1" l="1"/>
  <c r="N127" i="1"/>
  <c r="R140" i="1"/>
  <c r="Q140" i="1"/>
  <c r="O140" i="1"/>
  <c r="M140" i="1"/>
  <c r="H140" i="1"/>
  <c r="I140" i="1"/>
  <c r="J140" i="1"/>
  <c r="K140" i="1"/>
  <c r="L140" i="1"/>
  <c r="G140" i="1"/>
  <c r="D140" i="1"/>
  <c r="E140" i="1"/>
  <c r="N139" i="1"/>
  <c r="P139" i="1" s="1"/>
  <c r="F139" i="1"/>
  <c r="R121" i="1"/>
  <c r="Q121" i="1"/>
  <c r="O121" i="1"/>
  <c r="H121" i="1"/>
  <c r="I121" i="1"/>
  <c r="J121" i="1"/>
  <c r="K121" i="1"/>
  <c r="L121" i="1"/>
  <c r="M121" i="1"/>
  <c r="G121" i="1"/>
  <c r="D121" i="1"/>
  <c r="E121" i="1"/>
  <c r="C121" i="1"/>
  <c r="F11" i="1"/>
  <c r="F30" i="1"/>
  <c r="F34" i="1"/>
  <c r="F40" i="1"/>
  <c r="F59" i="1"/>
  <c r="F69" i="1"/>
  <c r="D55" i="1"/>
  <c r="E55" i="1"/>
  <c r="G55" i="1"/>
  <c r="H55" i="1"/>
  <c r="K55" i="1"/>
  <c r="L55" i="1"/>
  <c r="M55" i="1"/>
  <c r="O55" i="1"/>
  <c r="Q55" i="1"/>
  <c r="R55" i="1"/>
  <c r="C117" i="1"/>
  <c r="D117" i="1"/>
  <c r="E117" i="1"/>
  <c r="G117" i="1"/>
  <c r="H117" i="1"/>
  <c r="I117" i="1"/>
  <c r="J117" i="1"/>
  <c r="K117" i="1"/>
  <c r="L117" i="1"/>
  <c r="M117" i="1"/>
  <c r="O117" i="1"/>
  <c r="Q117" i="1"/>
  <c r="R117" i="1"/>
  <c r="B121" i="1" l="1"/>
  <c r="B140" i="1"/>
  <c r="R133" i="5"/>
  <c r="Q133" i="5"/>
  <c r="O133" i="5"/>
  <c r="M133" i="5"/>
  <c r="L133" i="5"/>
  <c r="K133" i="5"/>
  <c r="J133" i="5"/>
  <c r="I133" i="5"/>
  <c r="H133" i="5"/>
  <c r="G133" i="5"/>
  <c r="E133" i="5"/>
  <c r="D133" i="5"/>
  <c r="C133" i="5"/>
  <c r="N132" i="5"/>
  <c r="P132" i="5" s="1"/>
  <c r="B132" i="5"/>
  <c r="F132" i="5" s="1"/>
  <c r="N131" i="5"/>
  <c r="P131" i="5" s="1"/>
  <c r="B131" i="5"/>
  <c r="F131" i="5" s="1"/>
  <c r="N130" i="5"/>
  <c r="P130" i="5" s="1"/>
  <c r="B130" i="5"/>
  <c r="F130" i="5" s="1"/>
  <c r="N129" i="5"/>
  <c r="P129" i="5" s="1"/>
  <c r="B129" i="5"/>
  <c r="F129" i="5" s="1"/>
  <c r="N128" i="5"/>
  <c r="P128" i="5" s="1"/>
  <c r="B128" i="5"/>
  <c r="F128" i="5" s="1"/>
  <c r="N127" i="5"/>
  <c r="B127" i="5"/>
  <c r="N126" i="5"/>
  <c r="P126" i="5" s="1"/>
  <c r="B126" i="5"/>
  <c r="F126" i="5" s="1"/>
  <c r="R124" i="5"/>
  <c r="Q124" i="5"/>
  <c r="O124" i="5"/>
  <c r="M124" i="5"/>
  <c r="L124" i="5"/>
  <c r="K124" i="5"/>
  <c r="J124" i="5"/>
  <c r="I124" i="5"/>
  <c r="H124" i="5"/>
  <c r="G124" i="5"/>
  <c r="E124" i="5"/>
  <c r="D124" i="5"/>
  <c r="C124" i="5"/>
  <c r="N123" i="5"/>
  <c r="P123" i="5" s="1"/>
  <c r="B123" i="5"/>
  <c r="F123" i="5" s="1"/>
  <c r="R121" i="5"/>
  <c r="Q121" i="5"/>
  <c r="O121" i="5"/>
  <c r="M121" i="5"/>
  <c r="L121" i="5"/>
  <c r="K121" i="5"/>
  <c r="J121" i="5"/>
  <c r="I121" i="5"/>
  <c r="H121" i="5"/>
  <c r="G121" i="5"/>
  <c r="E121" i="5"/>
  <c r="D121" i="5"/>
  <c r="C121" i="5"/>
  <c r="N120" i="5"/>
  <c r="B120" i="5"/>
  <c r="N119" i="5"/>
  <c r="P119" i="5" s="1"/>
  <c r="B119" i="5"/>
  <c r="F119" i="5" s="1"/>
  <c r="N118" i="5"/>
  <c r="P118" i="5" s="1"/>
  <c r="B118" i="5"/>
  <c r="F118" i="5" s="1"/>
  <c r="N117" i="5"/>
  <c r="B117" i="5"/>
  <c r="N116" i="5"/>
  <c r="P116" i="5" s="1"/>
  <c r="B116" i="5"/>
  <c r="F116" i="5" s="1"/>
  <c r="N115" i="5"/>
  <c r="P115" i="5" s="1"/>
  <c r="B115" i="5"/>
  <c r="F115" i="5" s="1"/>
  <c r="N114" i="5"/>
  <c r="B114" i="5"/>
  <c r="N113" i="5"/>
  <c r="B113" i="5"/>
  <c r="N112" i="5"/>
  <c r="P112" i="5" s="1"/>
  <c r="B112" i="5"/>
  <c r="F112" i="5" s="1"/>
  <c r="R110" i="5"/>
  <c r="Q110" i="5"/>
  <c r="O110" i="5"/>
  <c r="M110" i="5"/>
  <c r="L110" i="5"/>
  <c r="K110" i="5"/>
  <c r="J110" i="5"/>
  <c r="I110" i="5"/>
  <c r="H110" i="5"/>
  <c r="G110" i="5"/>
  <c r="E110" i="5"/>
  <c r="D110" i="5"/>
  <c r="C110" i="5"/>
  <c r="N109" i="5"/>
  <c r="B109" i="5"/>
  <c r="N108" i="5"/>
  <c r="B108" i="5"/>
  <c r="N107" i="5"/>
  <c r="B107" i="5"/>
  <c r="N106" i="5"/>
  <c r="B106" i="5"/>
  <c r="N105" i="5"/>
  <c r="B105" i="5"/>
  <c r="N104" i="5"/>
  <c r="B104" i="5"/>
  <c r="N103" i="5"/>
  <c r="P103" i="5" s="1"/>
  <c r="B103" i="5"/>
  <c r="F103" i="5" s="1"/>
  <c r="R101" i="5"/>
  <c r="Q101" i="5"/>
  <c r="O101" i="5"/>
  <c r="M101" i="5"/>
  <c r="L101" i="5"/>
  <c r="K101" i="5"/>
  <c r="J101" i="5"/>
  <c r="I101" i="5"/>
  <c r="H101" i="5"/>
  <c r="G101" i="5"/>
  <c r="E101" i="5"/>
  <c r="D101" i="5"/>
  <c r="C101" i="5"/>
  <c r="N100" i="5"/>
  <c r="P100" i="5" s="1"/>
  <c r="B100" i="5"/>
  <c r="F100" i="5" s="1"/>
  <c r="N99" i="5"/>
  <c r="P99" i="5" s="1"/>
  <c r="B99" i="5"/>
  <c r="F99" i="5" s="1"/>
  <c r="N98" i="5"/>
  <c r="B98" i="5"/>
  <c r="N97" i="5"/>
  <c r="B97" i="5"/>
  <c r="N96" i="5"/>
  <c r="B96" i="5"/>
  <c r="N95" i="5"/>
  <c r="P95" i="5" s="1"/>
  <c r="B95" i="5"/>
  <c r="F95" i="5" s="1"/>
  <c r="N94" i="5"/>
  <c r="P94" i="5" s="1"/>
  <c r="B94" i="5"/>
  <c r="F94" i="5" s="1"/>
  <c r="R92" i="5"/>
  <c r="Q92" i="5"/>
  <c r="O92" i="5"/>
  <c r="M92" i="5"/>
  <c r="L92" i="5"/>
  <c r="K92" i="5"/>
  <c r="J92" i="5"/>
  <c r="I92" i="5"/>
  <c r="H92" i="5"/>
  <c r="G92" i="5"/>
  <c r="E92" i="5"/>
  <c r="D92" i="5"/>
  <c r="C92" i="5"/>
  <c r="N91" i="5"/>
  <c r="P91" i="5" s="1"/>
  <c r="B91" i="5"/>
  <c r="F91" i="5" s="1"/>
  <c r="N90" i="5"/>
  <c r="P90" i="5" s="1"/>
  <c r="B90" i="5"/>
  <c r="F90" i="5" s="1"/>
  <c r="N89" i="5"/>
  <c r="P89" i="5" s="1"/>
  <c r="B89" i="5"/>
  <c r="F89" i="5" s="1"/>
  <c r="N88" i="5"/>
  <c r="P88" i="5" s="1"/>
  <c r="B88" i="5"/>
  <c r="F88" i="5" s="1"/>
  <c r="N87" i="5"/>
  <c r="P87" i="5" s="1"/>
  <c r="B87" i="5"/>
  <c r="F87" i="5" s="1"/>
  <c r="N86" i="5"/>
  <c r="P86" i="5" s="1"/>
  <c r="B86" i="5"/>
  <c r="F86" i="5" s="1"/>
  <c r="N85" i="5"/>
  <c r="P85" i="5" s="1"/>
  <c r="B85" i="5"/>
  <c r="F85" i="5" s="1"/>
  <c r="N84" i="5"/>
  <c r="P84" i="5" s="1"/>
  <c r="B84" i="5"/>
  <c r="N83" i="5"/>
  <c r="P83" i="5" s="1"/>
  <c r="B83" i="5"/>
  <c r="F83" i="5" s="1"/>
  <c r="N82" i="5"/>
  <c r="P82" i="5" s="1"/>
  <c r="B82" i="5"/>
  <c r="F82" i="5" s="1"/>
  <c r="N81" i="5"/>
  <c r="P81" i="5" s="1"/>
  <c r="B81" i="5"/>
  <c r="F81" i="5" s="1"/>
  <c r="N80" i="5"/>
  <c r="B80" i="5"/>
  <c r="N79" i="5"/>
  <c r="P79" i="5" s="1"/>
  <c r="B79" i="5"/>
  <c r="F79" i="5" s="1"/>
  <c r="N78" i="5"/>
  <c r="P78" i="5" s="1"/>
  <c r="B78" i="5"/>
  <c r="F78" i="5" s="1"/>
  <c r="N77" i="5"/>
  <c r="P77" i="5" s="1"/>
  <c r="B77" i="5"/>
  <c r="F77" i="5" s="1"/>
  <c r="N76" i="5"/>
  <c r="P76" i="5" s="1"/>
  <c r="B76" i="5"/>
  <c r="F76" i="5" s="1"/>
  <c r="N75" i="5"/>
  <c r="R74" i="5"/>
  <c r="Q74" i="5"/>
  <c r="O74" i="5"/>
  <c r="M74" i="5"/>
  <c r="L74" i="5"/>
  <c r="K74" i="5"/>
  <c r="J74" i="5"/>
  <c r="I74" i="5"/>
  <c r="H74" i="5"/>
  <c r="G74" i="5"/>
  <c r="E74" i="5"/>
  <c r="D74" i="5"/>
  <c r="C74" i="5"/>
  <c r="N73" i="5"/>
  <c r="P73" i="5" s="1"/>
  <c r="B73" i="5"/>
  <c r="F73" i="5" s="1"/>
  <c r="N72" i="5"/>
  <c r="P72" i="5" s="1"/>
  <c r="B72" i="5"/>
  <c r="F72" i="5" s="1"/>
  <c r="N71" i="5"/>
  <c r="P71" i="5" s="1"/>
  <c r="B71" i="5"/>
  <c r="F71" i="5" s="1"/>
  <c r="N70" i="5"/>
  <c r="P70" i="5" s="1"/>
  <c r="B70" i="5"/>
  <c r="F70" i="5" s="1"/>
  <c r="N69" i="5"/>
  <c r="P69" i="5" s="1"/>
  <c r="B69" i="5"/>
  <c r="F69" i="5" s="1"/>
  <c r="N68" i="5"/>
  <c r="P68" i="5" s="1"/>
  <c r="B68" i="5"/>
  <c r="F68" i="5" s="1"/>
  <c r="N67" i="5"/>
  <c r="P67" i="5" s="1"/>
  <c r="B67" i="5"/>
  <c r="F67" i="5" s="1"/>
  <c r="N66" i="5"/>
  <c r="P66" i="5" s="1"/>
  <c r="B66" i="5"/>
  <c r="F66" i="5" s="1"/>
  <c r="N65" i="5"/>
  <c r="B65" i="5"/>
  <c r="N64" i="5"/>
  <c r="P64" i="5" s="1"/>
  <c r="B64" i="5"/>
  <c r="F64" i="5" s="1"/>
  <c r="N63" i="5"/>
  <c r="P63" i="5" s="1"/>
  <c r="B63" i="5"/>
  <c r="F63" i="5" s="1"/>
  <c r="N62" i="5"/>
  <c r="P62" i="5" s="1"/>
  <c r="B62" i="5"/>
  <c r="F62" i="5" s="1"/>
  <c r="N61" i="5"/>
  <c r="P61" i="5" s="1"/>
  <c r="B61" i="5"/>
  <c r="F61" i="5" s="1"/>
  <c r="N60" i="5"/>
  <c r="P60" i="5" s="1"/>
  <c r="B60" i="5"/>
  <c r="F60" i="5" s="1"/>
  <c r="N59" i="5"/>
  <c r="B59" i="5"/>
  <c r="F59" i="5" s="1"/>
  <c r="N58" i="5"/>
  <c r="P58" i="5" s="1"/>
  <c r="B58" i="5"/>
  <c r="F58" i="5" s="1"/>
  <c r="N57" i="5"/>
  <c r="P57" i="5" s="1"/>
  <c r="B57" i="5"/>
  <c r="F57" i="5" s="1"/>
  <c r="N56" i="5"/>
  <c r="P56" i="5" s="1"/>
  <c r="B56" i="5"/>
  <c r="F56" i="5" s="1"/>
  <c r="N55" i="5"/>
  <c r="P55" i="5" s="1"/>
  <c r="B55" i="5"/>
  <c r="F55" i="5" s="1"/>
  <c r="N54" i="5"/>
  <c r="B54" i="5"/>
  <c r="N53" i="5"/>
  <c r="P53" i="5" s="1"/>
  <c r="B53" i="5"/>
  <c r="F53" i="5" s="1"/>
  <c r="R51" i="5"/>
  <c r="Q51" i="5"/>
  <c r="O51" i="5"/>
  <c r="M51" i="5"/>
  <c r="L51" i="5"/>
  <c r="K51" i="5"/>
  <c r="J51" i="5"/>
  <c r="I51" i="5"/>
  <c r="H51" i="5"/>
  <c r="G51" i="5"/>
  <c r="E51" i="5"/>
  <c r="D51" i="5"/>
  <c r="N50" i="5"/>
  <c r="P50" i="5" s="1"/>
  <c r="B50" i="5"/>
  <c r="F50" i="5" s="1"/>
  <c r="N49" i="5"/>
  <c r="B49" i="5"/>
  <c r="N48" i="5"/>
  <c r="B48" i="5"/>
  <c r="N47" i="5"/>
  <c r="P47" i="5" s="1"/>
  <c r="B47" i="5"/>
  <c r="F47" i="5" s="1"/>
  <c r="N46" i="5"/>
  <c r="P46" i="5" s="1"/>
  <c r="B46" i="5"/>
  <c r="F46" i="5" s="1"/>
  <c r="N45" i="5"/>
  <c r="P45" i="5" s="1"/>
  <c r="B45" i="5"/>
  <c r="F45" i="5" s="1"/>
  <c r="N44" i="5"/>
  <c r="P44" i="5" s="1"/>
  <c r="B44" i="5"/>
  <c r="F44" i="5" s="1"/>
  <c r="N43" i="5"/>
  <c r="B43" i="5"/>
  <c r="N42" i="5"/>
  <c r="B42" i="5"/>
  <c r="N41" i="5"/>
  <c r="P41" i="5" s="1"/>
  <c r="B41" i="5"/>
  <c r="F41" i="5" s="1"/>
  <c r="N40" i="5"/>
  <c r="P40" i="5" s="1"/>
  <c r="B40" i="5"/>
  <c r="F40" i="5" s="1"/>
  <c r="N39" i="5"/>
  <c r="P39" i="5" s="1"/>
  <c r="B39" i="5"/>
  <c r="F39" i="5" s="1"/>
  <c r="N38" i="5"/>
  <c r="P38" i="5" s="1"/>
  <c r="B38" i="5"/>
  <c r="F38" i="5" s="1"/>
  <c r="N37" i="5"/>
  <c r="P37" i="5" s="1"/>
  <c r="B37" i="5"/>
  <c r="F37" i="5" s="1"/>
  <c r="N36" i="5"/>
  <c r="P36" i="5" s="1"/>
  <c r="B36" i="5"/>
  <c r="F36" i="5" s="1"/>
  <c r="N35" i="5"/>
  <c r="P35" i="5" s="1"/>
  <c r="B35" i="5"/>
  <c r="F35" i="5" s="1"/>
  <c r="N34" i="5"/>
  <c r="P34" i="5" s="1"/>
  <c r="B34" i="5"/>
  <c r="F34" i="5" s="1"/>
  <c r="N33" i="5"/>
  <c r="B33" i="5"/>
  <c r="N32" i="5"/>
  <c r="P32" i="5" s="1"/>
  <c r="B32" i="5"/>
  <c r="F32" i="5" s="1"/>
  <c r="N31" i="5"/>
  <c r="P31" i="5" s="1"/>
  <c r="B31" i="5"/>
  <c r="F31" i="5" s="1"/>
  <c r="N30" i="5"/>
  <c r="B30" i="5"/>
  <c r="N29" i="5"/>
  <c r="P29" i="5" s="1"/>
  <c r="B29" i="5"/>
  <c r="F29" i="5" s="1"/>
  <c r="N28" i="5"/>
  <c r="P28" i="5" s="1"/>
  <c r="B28" i="5"/>
  <c r="F28" i="5" s="1"/>
  <c r="N27" i="5"/>
  <c r="P27" i="5" s="1"/>
  <c r="B27" i="5"/>
  <c r="F27" i="5" s="1"/>
  <c r="N26" i="5"/>
  <c r="P26" i="5" s="1"/>
  <c r="B26" i="5"/>
  <c r="F26" i="5" s="1"/>
  <c r="N25" i="5"/>
  <c r="P25" i="5" s="1"/>
  <c r="B25" i="5"/>
  <c r="F25" i="5" s="1"/>
  <c r="N24" i="5"/>
  <c r="B24" i="5"/>
  <c r="N23" i="5"/>
  <c r="B23" i="5"/>
  <c r="N22" i="5"/>
  <c r="B22" i="5"/>
  <c r="N21" i="5"/>
  <c r="B21" i="5"/>
  <c r="N20" i="5"/>
  <c r="P20" i="5" s="1"/>
  <c r="B20" i="5"/>
  <c r="F20" i="5" s="1"/>
  <c r="N19" i="5"/>
  <c r="P19" i="5" s="1"/>
  <c r="B19" i="5"/>
  <c r="F19" i="5" s="1"/>
  <c r="N18" i="5"/>
  <c r="B18" i="5"/>
  <c r="N17" i="5"/>
  <c r="B17" i="5"/>
  <c r="N16" i="5"/>
  <c r="P16" i="5" s="1"/>
  <c r="B16" i="5"/>
  <c r="F16" i="5" s="1"/>
  <c r="N15" i="5"/>
  <c r="P15" i="5" s="1"/>
  <c r="B15" i="5"/>
  <c r="F15" i="5" s="1"/>
  <c r="N14" i="5"/>
  <c r="P14" i="5" s="1"/>
  <c r="B14" i="5"/>
  <c r="F14" i="5" s="1"/>
  <c r="N13" i="5"/>
  <c r="P13" i="5" s="1"/>
  <c r="B13" i="5"/>
  <c r="F13" i="5" s="1"/>
  <c r="N12" i="5"/>
  <c r="P12" i="5" s="1"/>
  <c r="B12" i="5"/>
  <c r="F12" i="5" s="1"/>
  <c r="N11" i="5"/>
  <c r="P11" i="5" s="1"/>
  <c r="B11" i="5"/>
  <c r="F11" i="5" s="1"/>
  <c r="N10" i="5"/>
  <c r="P10" i="5" s="1"/>
  <c r="B10" i="5"/>
  <c r="F10" i="5" s="1"/>
  <c r="N9" i="5"/>
  <c r="P9" i="5" s="1"/>
  <c r="B9" i="5"/>
  <c r="F9" i="5" s="1"/>
  <c r="N8" i="5"/>
  <c r="P8" i="5" s="1"/>
  <c r="B8" i="5"/>
  <c r="F8" i="5" s="1"/>
  <c r="N7" i="5"/>
  <c r="P7" i="5" s="1"/>
  <c r="B7" i="5"/>
  <c r="F7" i="5" s="1"/>
  <c r="N6" i="5"/>
  <c r="P6" i="5" s="1"/>
  <c r="B6" i="5"/>
  <c r="F6" i="5" s="1"/>
  <c r="N5" i="5"/>
  <c r="P5" i="5" s="1"/>
  <c r="B5" i="5"/>
  <c r="M134" i="5" l="1"/>
  <c r="B124" i="5"/>
  <c r="F124" i="5" s="1"/>
  <c r="E134" i="5"/>
  <c r="N133" i="5"/>
  <c r="P133" i="5" s="1"/>
  <c r="K134" i="5"/>
  <c r="N74" i="5"/>
  <c r="P74" i="5" s="1"/>
  <c r="J134" i="5"/>
  <c r="B121" i="5"/>
  <c r="F121" i="5" s="1"/>
  <c r="N121" i="5"/>
  <c r="P121" i="5" s="1"/>
  <c r="N110" i="5"/>
  <c r="P110" i="5" s="1"/>
  <c r="H134" i="5"/>
  <c r="R134" i="5"/>
  <c r="N124" i="5"/>
  <c r="P124" i="5" s="1"/>
  <c r="B133" i="5"/>
  <c r="F133" i="5" s="1"/>
  <c r="I134" i="5"/>
  <c r="N92" i="5"/>
  <c r="P92" i="5" s="1"/>
  <c r="D134" i="5"/>
  <c r="N101" i="5"/>
  <c r="P101" i="5" s="1"/>
  <c r="G134" i="5"/>
  <c r="O134" i="5"/>
  <c r="B101" i="5"/>
  <c r="F101" i="5" s="1"/>
  <c r="L134" i="5"/>
  <c r="B51" i="5"/>
  <c r="F51" i="5" s="1"/>
  <c r="N51" i="5"/>
  <c r="P51" i="5" s="1"/>
  <c r="Q134" i="5"/>
  <c r="F5" i="5"/>
  <c r="C134" i="5"/>
  <c r="B92" i="5"/>
  <c r="F92" i="5" s="1"/>
  <c r="B110" i="5"/>
  <c r="F110" i="5" s="1"/>
  <c r="B74" i="5"/>
  <c r="F74" i="5" s="1"/>
  <c r="N149" i="4"/>
  <c r="P149" i="4" s="1"/>
  <c r="F149" i="4"/>
  <c r="N148" i="4"/>
  <c r="P148" i="4" s="1"/>
  <c r="F148" i="4"/>
  <c r="N147" i="4"/>
  <c r="P147" i="4" s="1"/>
  <c r="F147" i="4"/>
  <c r="N145" i="4"/>
  <c r="P145" i="4" s="1"/>
  <c r="F145" i="4"/>
  <c r="N144" i="4"/>
  <c r="P144" i="4" s="1"/>
  <c r="F144" i="4"/>
  <c r="N143" i="4"/>
  <c r="P143" i="4" s="1"/>
  <c r="F143" i="4"/>
  <c r="N142" i="4"/>
  <c r="P142" i="4" s="1"/>
  <c r="F142" i="4"/>
  <c r="N141" i="4"/>
  <c r="P141" i="4" s="1"/>
  <c r="F141" i="4"/>
  <c r="N140" i="4"/>
  <c r="P140" i="4" s="1"/>
  <c r="F140" i="4"/>
  <c r="N139" i="4"/>
  <c r="P139" i="4" s="1"/>
  <c r="F139" i="4"/>
  <c r="N138" i="4"/>
  <c r="P138" i="4" s="1"/>
  <c r="F138" i="4"/>
  <c r="N137" i="4"/>
  <c r="P137" i="4" s="1"/>
  <c r="F137" i="4"/>
  <c r="N136" i="4"/>
  <c r="P136" i="4" s="1"/>
  <c r="F136" i="4"/>
  <c r="N134" i="4"/>
  <c r="P134" i="4" s="1"/>
  <c r="F134" i="4"/>
  <c r="N133" i="4"/>
  <c r="P133" i="4" s="1"/>
  <c r="F133" i="4"/>
  <c r="N132" i="4"/>
  <c r="P132" i="4" s="1"/>
  <c r="F132" i="4"/>
  <c r="N131" i="4"/>
  <c r="P131" i="4" s="1"/>
  <c r="F131" i="4"/>
  <c r="N130" i="4"/>
  <c r="P130" i="4" s="1"/>
  <c r="F130" i="4"/>
  <c r="N129" i="4"/>
  <c r="P129" i="4" s="1"/>
  <c r="F129" i="4"/>
  <c r="N128" i="4"/>
  <c r="P128" i="4" s="1"/>
  <c r="F128" i="4"/>
  <c r="N127" i="4"/>
  <c r="P127" i="4" s="1"/>
  <c r="F127" i="4"/>
  <c r="N126" i="4"/>
  <c r="P126" i="4" s="1"/>
  <c r="F126" i="4"/>
  <c r="N124" i="4"/>
  <c r="P124" i="4" s="1"/>
  <c r="F124" i="4"/>
  <c r="N123" i="4"/>
  <c r="P123" i="4" s="1"/>
  <c r="F123" i="4"/>
  <c r="N122" i="4"/>
  <c r="P122" i="4" s="1"/>
  <c r="F122" i="4"/>
  <c r="N121" i="4"/>
  <c r="P121" i="4" s="1"/>
  <c r="F121" i="4"/>
  <c r="N120" i="4"/>
  <c r="P120" i="4" s="1"/>
  <c r="F120" i="4"/>
  <c r="N119" i="4"/>
  <c r="P119" i="4" s="1"/>
  <c r="F119" i="4"/>
  <c r="N118" i="4"/>
  <c r="P118" i="4" s="1"/>
  <c r="F118" i="4"/>
  <c r="N117" i="4"/>
  <c r="P117" i="4" s="1"/>
  <c r="F117" i="4"/>
  <c r="N116" i="4"/>
  <c r="P116" i="4" s="1"/>
  <c r="F116" i="4"/>
  <c r="N114" i="4"/>
  <c r="P114" i="4" s="1"/>
  <c r="F114" i="4"/>
  <c r="N113" i="4"/>
  <c r="P113" i="4" s="1"/>
  <c r="F113" i="4"/>
  <c r="N112" i="4"/>
  <c r="P112" i="4" s="1"/>
  <c r="F112" i="4"/>
  <c r="N111" i="4"/>
  <c r="P111" i="4" s="1"/>
  <c r="F111" i="4"/>
  <c r="N110" i="4"/>
  <c r="P110" i="4" s="1"/>
  <c r="F110" i="4"/>
  <c r="N109" i="4"/>
  <c r="P109" i="4" s="1"/>
  <c r="F109" i="4"/>
  <c r="N108" i="4"/>
  <c r="P108" i="4" s="1"/>
  <c r="F108" i="4"/>
  <c r="N107" i="4"/>
  <c r="P107" i="4" s="1"/>
  <c r="F107" i="4"/>
  <c r="N106" i="4"/>
  <c r="P106" i="4" s="1"/>
  <c r="F106" i="4"/>
  <c r="N105" i="4"/>
  <c r="P105" i="4" s="1"/>
  <c r="F105" i="4"/>
  <c r="N104" i="4"/>
  <c r="P104" i="4" s="1"/>
  <c r="F104" i="4"/>
  <c r="N103" i="4"/>
  <c r="P103" i="4" s="1"/>
  <c r="F103" i="4"/>
  <c r="N102" i="4"/>
  <c r="P102" i="4" s="1"/>
  <c r="F102" i="4"/>
  <c r="N101" i="4"/>
  <c r="P101" i="4" s="1"/>
  <c r="F101" i="4"/>
  <c r="N100" i="4"/>
  <c r="P100" i="4" s="1"/>
  <c r="F100" i="4"/>
  <c r="N99" i="4"/>
  <c r="P99" i="4" s="1"/>
  <c r="F99" i="4"/>
  <c r="N98" i="4"/>
  <c r="P98" i="4" s="1"/>
  <c r="F98" i="4"/>
  <c r="N97" i="4"/>
  <c r="P97" i="4" s="1"/>
  <c r="F97" i="4"/>
  <c r="N96" i="4"/>
  <c r="P96" i="4" s="1"/>
  <c r="F96" i="4"/>
  <c r="N95" i="4"/>
  <c r="R94" i="4"/>
  <c r="Q94" i="4"/>
  <c r="O94" i="4"/>
  <c r="M94" i="4"/>
  <c r="L94" i="4"/>
  <c r="K94" i="4"/>
  <c r="J94" i="4"/>
  <c r="I94" i="4"/>
  <c r="H94" i="4"/>
  <c r="G94" i="4"/>
  <c r="E94" i="4"/>
  <c r="D94" i="4"/>
  <c r="C94" i="4"/>
  <c r="B94" i="4"/>
  <c r="N93" i="4"/>
  <c r="P93" i="4" s="1"/>
  <c r="F93" i="4"/>
  <c r="N92" i="4"/>
  <c r="P92" i="4" s="1"/>
  <c r="F92" i="4"/>
  <c r="N91" i="4"/>
  <c r="P91" i="4" s="1"/>
  <c r="F91" i="4"/>
  <c r="N90" i="4"/>
  <c r="P90" i="4" s="1"/>
  <c r="F90" i="4"/>
  <c r="N89" i="4"/>
  <c r="P89" i="4" s="1"/>
  <c r="F89" i="4"/>
  <c r="N88" i="4"/>
  <c r="P88" i="4" s="1"/>
  <c r="F88" i="4"/>
  <c r="N87" i="4"/>
  <c r="P87" i="4" s="1"/>
  <c r="F87" i="4"/>
  <c r="N86" i="4"/>
  <c r="P86" i="4" s="1"/>
  <c r="F86" i="4"/>
  <c r="N85" i="4"/>
  <c r="P85" i="4" s="1"/>
  <c r="F85" i="4"/>
  <c r="N84" i="4"/>
  <c r="P84" i="4" s="1"/>
  <c r="N83" i="4"/>
  <c r="P83" i="4" s="1"/>
  <c r="N82" i="4"/>
  <c r="P82" i="4" s="1"/>
  <c r="P81" i="4"/>
  <c r="N81" i="4"/>
  <c r="N80" i="4"/>
  <c r="P80" i="4" s="1"/>
  <c r="N79" i="4"/>
  <c r="P79" i="4" s="1"/>
  <c r="N78" i="4"/>
  <c r="P78" i="4" s="1"/>
  <c r="N77" i="4"/>
  <c r="P77" i="4" s="1"/>
  <c r="N76" i="4"/>
  <c r="P76" i="4" s="1"/>
  <c r="F76" i="4"/>
  <c r="N75" i="4"/>
  <c r="P75" i="4" s="1"/>
  <c r="F75" i="4"/>
  <c r="N74" i="4"/>
  <c r="P74" i="4" s="1"/>
  <c r="F74" i="4"/>
  <c r="N73" i="4"/>
  <c r="P73" i="4" s="1"/>
  <c r="F73" i="4"/>
  <c r="N72" i="4"/>
  <c r="P72" i="4" s="1"/>
  <c r="F72" i="4"/>
  <c r="N71" i="4"/>
  <c r="P71" i="4" s="1"/>
  <c r="F71" i="4"/>
  <c r="N70" i="4"/>
  <c r="P70" i="4" s="1"/>
  <c r="F70" i="4"/>
  <c r="N69" i="4"/>
  <c r="P69" i="4" s="1"/>
  <c r="F69" i="4"/>
  <c r="N68" i="4"/>
  <c r="P68" i="4" s="1"/>
  <c r="F68" i="4"/>
  <c r="N67" i="4"/>
  <c r="P67" i="4" s="1"/>
  <c r="F67" i="4"/>
  <c r="N66" i="4"/>
  <c r="P66" i="4" s="1"/>
  <c r="F66" i="4"/>
  <c r="N65" i="4"/>
  <c r="P65" i="4" s="1"/>
  <c r="F65" i="4"/>
  <c r="N64" i="4"/>
  <c r="P64" i="4" s="1"/>
  <c r="F64" i="4"/>
  <c r="N63" i="4"/>
  <c r="F63" i="4"/>
  <c r="N62" i="4"/>
  <c r="P62" i="4" s="1"/>
  <c r="F62" i="4"/>
  <c r="N60" i="4"/>
  <c r="P60" i="4" s="1"/>
  <c r="B60" i="4"/>
  <c r="F60" i="4" s="1"/>
  <c r="N59" i="4"/>
  <c r="P59" i="4" s="1"/>
  <c r="B59" i="4"/>
  <c r="F59" i="4" s="1"/>
  <c r="N58" i="4"/>
  <c r="P58" i="4" s="1"/>
  <c r="B58" i="4"/>
  <c r="F58" i="4" s="1"/>
  <c r="N57" i="4"/>
  <c r="P57" i="4" s="1"/>
  <c r="B57" i="4"/>
  <c r="F57" i="4" s="1"/>
  <c r="N56" i="4"/>
  <c r="P56" i="4" s="1"/>
  <c r="B56" i="4"/>
  <c r="F56" i="4" s="1"/>
  <c r="N55" i="4"/>
  <c r="P55" i="4" s="1"/>
  <c r="B55" i="4"/>
  <c r="F55" i="4" s="1"/>
  <c r="N54" i="4"/>
  <c r="P54" i="4" s="1"/>
  <c r="B54" i="4"/>
  <c r="F54" i="4" s="1"/>
  <c r="N53" i="4"/>
  <c r="P53" i="4" s="1"/>
  <c r="B53" i="4"/>
  <c r="F53" i="4" s="1"/>
  <c r="N52" i="4"/>
  <c r="P52" i="4" s="1"/>
  <c r="B52" i="4"/>
  <c r="F52" i="4" s="1"/>
  <c r="N51" i="4"/>
  <c r="P51" i="4" s="1"/>
  <c r="B51" i="4"/>
  <c r="F51" i="4" s="1"/>
  <c r="N50" i="4"/>
  <c r="P50" i="4" s="1"/>
  <c r="B50" i="4"/>
  <c r="F50" i="4" s="1"/>
  <c r="N49" i="4"/>
  <c r="P49" i="4" s="1"/>
  <c r="B49" i="4"/>
  <c r="F49" i="4" s="1"/>
  <c r="N48" i="4"/>
  <c r="P48" i="4" s="1"/>
  <c r="B48" i="4"/>
  <c r="F48" i="4" s="1"/>
  <c r="N47" i="4"/>
  <c r="P47" i="4" s="1"/>
  <c r="B47" i="4"/>
  <c r="F47" i="4" s="1"/>
  <c r="N46" i="4"/>
  <c r="P46" i="4" s="1"/>
  <c r="B46" i="4"/>
  <c r="F46" i="4" s="1"/>
  <c r="N45" i="4"/>
  <c r="P45" i="4" s="1"/>
  <c r="B45" i="4"/>
  <c r="F45" i="4" s="1"/>
  <c r="N44" i="4"/>
  <c r="P44" i="4" s="1"/>
  <c r="B44" i="4"/>
  <c r="F44" i="4" s="1"/>
  <c r="N43" i="4"/>
  <c r="P43" i="4" s="1"/>
  <c r="B43" i="4"/>
  <c r="F43" i="4" s="1"/>
  <c r="N42" i="4"/>
  <c r="P42" i="4" s="1"/>
  <c r="B42" i="4"/>
  <c r="F42" i="4" s="1"/>
  <c r="N41" i="4"/>
  <c r="P41" i="4" s="1"/>
  <c r="B41" i="4"/>
  <c r="F41" i="4" s="1"/>
  <c r="N40" i="4"/>
  <c r="P40" i="4" s="1"/>
  <c r="B40" i="4"/>
  <c r="F40" i="4" s="1"/>
  <c r="N39" i="4"/>
  <c r="P39" i="4" s="1"/>
  <c r="B39" i="4"/>
  <c r="F39" i="4" s="1"/>
  <c r="N38" i="4"/>
  <c r="P38" i="4" s="1"/>
  <c r="B38" i="4"/>
  <c r="F38" i="4" s="1"/>
  <c r="N37" i="4"/>
  <c r="P37" i="4" s="1"/>
  <c r="B37" i="4"/>
  <c r="F37" i="4" s="1"/>
  <c r="N36" i="4"/>
  <c r="P36" i="4" s="1"/>
  <c r="B36" i="4"/>
  <c r="F36" i="4" s="1"/>
  <c r="N35" i="4"/>
  <c r="P35" i="4" s="1"/>
  <c r="B35" i="4"/>
  <c r="F35" i="4" s="1"/>
  <c r="N34" i="4"/>
  <c r="P34" i="4" s="1"/>
  <c r="B34" i="4"/>
  <c r="F34" i="4" s="1"/>
  <c r="N33" i="4"/>
  <c r="P33" i="4" s="1"/>
  <c r="B33" i="4"/>
  <c r="F33" i="4" s="1"/>
  <c r="N32" i="4"/>
  <c r="P32" i="4" s="1"/>
  <c r="B32" i="4"/>
  <c r="F32" i="4" s="1"/>
  <c r="N31" i="4"/>
  <c r="P31" i="4" s="1"/>
  <c r="B31" i="4"/>
  <c r="F31" i="4" s="1"/>
  <c r="N30" i="4"/>
  <c r="P30" i="4" s="1"/>
  <c r="B30" i="4"/>
  <c r="F30" i="4" s="1"/>
  <c r="N29" i="4"/>
  <c r="P29" i="4" s="1"/>
  <c r="B29" i="4"/>
  <c r="F29" i="4" s="1"/>
  <c r="N28" i="4"/>
  <c r="P28" i="4" s="1"/>
  <c r="B28" i="4"/>
  <c r="F28" i="4" s="1"/>
  <c r="N27" i="4"/>
  <c r="P27" i="4" s="1"/>
  <c r="B27" i="4"/>
  <c r="F27" i="4" s="1"/>
  <c r="N26" i="4"/>
  <c r="P26" i="4" s="1"/>
  <c r="B26" i="4"/>
  <c r="F26" i="4" s="1"/>
  <c r="N25" i="4"/>
  <c r="P25" i="4" s="1"/>
  <c r="B25" i="4"/>
  <c r="F25" i="4" s="1"/>
  <c r="N24" i="4"/>
  <c r="P24" i="4" s="1"/>
  <c r="B24" i="4"/>
  <c r="F24" i="4" s="1"/>
  <c r="N23" i="4"/>
  <c r="P23" i="4" s="1"/>
  <c r="B23" i="4"/>
  <c r="F23" i="4" s="1"/>
  <c r="N22" i="4"/>
  <c r="P22" i="4" s="1"/>
  <c r="B22" i="4"/>
  <c r="F22" i="4" s="1"/>
  <c r="N21" i="4"/>
  <c r="P21" i="4" s="1"/>
  <c r="B21" i="4"/>
  <c r="F21" i="4" s="1"/>
  <c r="N20" i="4"/>
  <c r="P20" i="4" s="1"/>
  <c r="B20" i="4"/>
  <c r="F20" i="4" s="1"/>
  <c r="N19" i="4"/>
  <c r="P19" i="4" s="1"/>
  <c r="B19" i="4"/>
  <c r="F19" i="4" s="1"/>
  <c r="N18" i="4"/>
  <c r="P18" i="4" s="1"/>
  <c r="B18" i="4"/>
  <c r="F18" i="4" s="1"/>
  <c r="N17" i="4"/>
  <c r="P17" i="4" s="1"/>
  <c r="B17" i="4"/>
  <c r="F17" i="4" s="1"/>
  <c r="N16" i="4"/>
  <c r="P16" i="4" s="1"/>
  <c r="B16" i="4"/>
  <c r="F16" i="4" s="1"/>
  <c r="N15" i="4"/>
  <c r="P15" i="4" s="1"/>
  <c r="B15" i="4"/>
  <c r="F15" i="4" s="1"/>
  <c r="N14" i="4"/>
  <c r="P14" i="4" s="1"/>
  <c r="B14" i="4"/>
  <c r="F14" i="4" s="1"/>
  <c r="N13" i="4"/>
  <c r="P13" i="4" s="1"/>
  <c r="B13" i="4"/>
  <c r="F13" i="4" s="1"/>
  <c r="N12" i="4"/>
  <c r="P12" i="4" s="1"/>
  <c r="B12" i="4"/>
  <c r="F12" i="4" s="1"/>
  <c r="N11" i="4"/>
  <c r="P11" i="4" s="1"/>
  <c r="B11" i="4"/>
  <c r="F11" i="4" s="1"/>
  <c r="N10" i="4"/>
  <c r="P10" i="4" s="1"/>
  <c r="B10" i="4"/>
  <c r="F10" i="4" s="1"/>
  <c r="N9" i="4"/>
  <c r="P9" i="4" s="1"/>
  <c r="B9" i="4"/>
  <c r="F9" i="4" s="1"/>
  <c r="N8" i="4"/>
  <c r="P8" i="4" s="1"/>
  <c r="B8" i="4"/>
  <c r="F8" i="4" s="1"/>
  <c r="N7" i="4"/>
  <c r="P7" i="4" s="1"/>
  <c r="B7" i="4"/>
  <c r="F7" i="4" s="1"/>
  <c r="N6" i="4"/>
  <c r="P6" i="4" s="1"/>
  <c r="B6" i="4"/>
  <c r="F6" i="4" s="1"/>
  <c r="N5" i="4"/>
  <c r="P5" i="4" s="1"/>
  <c r="B5" i="4"/>
  <c r="F5" i="4" s="1"/>
  <c r="N134" i="5" l="1"/>
  <c r="P134" i="5" s="1"/>
  <c r="B134" i="5"/>
  <c r="F134" i="5" s="1"/>
  <c r="F94" i="4"/>
  <c r="N94" i="4"/>
  <c r="P94" i="4" s="1"/>
  <c r="J29" i="1" l="1"/>
  <c r="J55" i="1" s="1"/>
  <c r="I29" i="1"/>
  <c r="Q106" i="1"/>
  <c r="M106" i="1"/>
  <c r="O106" i="1"/>
  <c r="K106" i="1"/>
  <c r="J106" i="1"/>
  <c r="I106" i="1"/>
  <c r="H106" i="1"/>
  <c r="R95" i="1"/>
  <c r="N40" i="1"/>
  <c r="P40" i="1" s="1"/>
  <c r="I55" i="1" l="1"/>
  <c r="N12" i="1"/>
  <c r="P12" i="1" s="1"/>
  <c r="C29" i="1" l="1"/>
  <c r="C55" i="1" s="1"/>
  <c r="B12" i="1" l="1"/>
  <c r="F12" i="1" s="1"/>
  <c r="N94" i="1"/>
  <c r="P94" i="1" s="1"/>
  <c r="B94" i="1"/>
  <c r="F94" i="1" s="1"/>
  <c r="N93" i="1"/>
  <c r="P93" i="1" s="1"/>
  <c r="B93" i="1"/>
  <c r="F93" i="1" s="1"/>
  <c r="N92" i="1"/>
  <c r="P92" i="1" s="1"/>
  <c r="B92" i="1"/>
  <c r="F92" i="1" s="1"/>
  <c r="N91" i="1"/>
  <c r="P91" i="1" s="1"/>
  <c r="B91" i="1"/>
  <c r="F91" i="1" s="1"/>
  <c r="N90" i="1"/>
  <c r="P90" i="1" s="1"/>
  <c r="B90" i="1"/>
  <c r="F90" i="1" s="1"/>
  <c r="N89" i="1"/>
  <c r="P89" i="1" s="1"/>
  <c r="B89" i="1"/>
  <c r="F89" i="1" s="1"/>
  <c r="N88" i="1"/>
  <c r="P88" i="1" s="1"/>
  <c r="B88" i="1"/>
  <c r="F88" i="1" s="1"/>
  <c r="N87" i="1"/>
  <c r="B87" i="1"/>
  <c r="N86" i="1"/>
  <c r="P86" i="1" s="1"/>
  <c r="B86" i="1"/>
  <c r="F86" i="1" s="1"/>
  <c r="G95" i="1"/>
  <c r="H95" i="1"/>
  <c r="I95" i="1"/>
  <c r="J95" i="1"/>
  <c r="K95" i="1"/>
  <c r="L95" i="1"/>
  <c r="M95" i="1"/>
  <c r="O95" i="1"/>
  <c r="Q95" i="1"/>
  <c r="G104" i="1"/>
  <c r="H104" i="1"/>
  <c r="I104" i="1"/>
  <c r="J104" i="1"/>
  <c r="K104" i="1"/>
  <c r="L104" i="1"/>
  <c r="M104" i="1"/>
  <c r="O104" i="1"/>
  <c r="Q104" i="1"/>
  <c r="R104" i="1"/>
  <c r="G113" i="1"/>
  <c r="H113" i="1"/>
  <c r="I113" i="1"/>
  <c r="J113" i="1"/>
  <c r="K113" i="1"/>
  <c r="L113" i="1"/>
  <c r="M113" i="1"/>
  <c r="O113" i="1"/>
  <c r="Q113" i="1"/>
  <c r="R113" i="1"/>
  <c r="G124" i="1"/>
  <c r="H124" i="1"/>
  <c r="I124" i="1"/>
  <c r="J124" i="1"/>
  <c r="K124" i="1"/>
  <c r="L124" i="1"/>
  <c r="M124" i="1"/>
  <c r="O124" i="1"/>
  <c r="Q124" i="1"/>
  <c r="R124" i="1"/>
  <c r="C113" i="1"/>
  <c r="B29" i="1"/>
  <c r="F29" i="1" s="1"/>
  <c r="F129" i="1"/>
  <c r="B57" i="1"/>
  <c r="B62" i="1"/>
  <c r="F62" i="1" s="1"/>
  <c r="B64" i="1"/>
  <c r="F64" i="1" s="1"/>
  <c r="B65" i="1"/>
  <c r="F65" i="1" s="1"/>
  <c r="B66" i="1"/>
  <c r="F66" i="1" s="1"/>
  <c r="B67" i="1"/>
  <c r="F67" i="1" s="1"/>
  <c r="B68" i="1"/>
  <c r="F68" i="1" s="1"/>
  <c r="B74" i="1"/>
  <c r="F74" i="1" s="1"/>
  <c r="B75" i="1"/>
  <c r="F75" i="1" s="1"/>
  <c r="B76" i="1"/>
  <c r="F76" i="1" s="1"/>
  <c r="B5" i="1"/>
  <c r="F5" i="1" s="1"/>
  <c r="B6" i="1"/>
  <c r="B7" i="1"/>
  <c r="F7" i="1" s="1"/>
  <c r="B8" i="1"/>
  <c r="B9" i="1"/>
  <c r="F9" i="1" s="1"/>
  <c r="B10" i="1"/>
  <c r="F10" i="1" s="1"/>
  <c r="B14" i="1"/>
  <c r="F14" i="1" s="1"/>
  <c r="B15" i="1"/>
  <c r="F15" i="1" s="1"/>
  <c r="B16" i="1"/>
  <c r="F16" i="1" s="1"/>
  <c r="B17" i="1"/>
  <c r="F17" i="1" s="1"/>
  <c r="B20" i="1"/>
  <c r="F20" i="1" s="1"/>
  <c r="B21" i="1"/>
  <c r="F21" i="1" s="1"/>
  <c r="B26" i="1"/>
  <c r="F26" i="1" s="1"/>
  <c r="B27" i="1"/>
  <c r="F27" i="1" s="1"/>
  <c r="B28" i="1"/>
  <c r="F28" i="1" s="1"/>
  <c r="B41" i="1"/>
  <c r="F41" i="1" s="1"/>
  <c r="B42" i="1"/>
  <c r="F42" i="1" s="1"/>
  <c r="B43" i="1"/>
  <c r="F43" i="1" s="1"/>
  <c r="B44" i="1"/>
  <c r="F44" i="1" s="1"/>
  <c r="B45" i="1"/>
  <c r="F45" i="1" s="1"/>
  <c r="B48" i="1"/>
  <c r="F48" i="1" s="1"/>
  <c r="B49" i="1"/>
  <c r="F49" i="1" s="1"/>
  <c r="B50" i="1"/>
  <c r="F50" i="1" s="1"/>
  <c r="B51" i="1"/>
  <c r="F51" i="1" s="1"/>
  <c r="B54" i="1"/>
  <c r="F54" i="1" s="1"/>
  <c r="B112" i="1"/>
  <c r="B111" i="1"/>
  <c r="B110" i="1"/>
  <c r="B109" i="1"/>
  <c r="B108" i="1"/>
  <c r="B107" i="1"/>
  <c r="E95" i="1"/>
  <c r="E104" i="1"/>
  <c r="E113" i="1"/>
  <c r="E124" i="1"/>
  <c r="N138" i="1"/>
  <c r="P138" i="1" s="1"/>
  <c r="B138" i="1"/>
  <c r="F138" i="1" s="1"/>
  <c r="N137" i="1"/>
  <c r="P137" i="1" s="1"/>
  <c r="B137" i="1"/>
  <c r="F137" i="1" s="1"/>
  <c r="N136" i="1"/>
  <c r="P136" i="1" s="1"/>
  <c r="B136" i="1"/>
  <c r="F136" i="1" s="1"/>
  <c r="N135" i="1"/>
  <c r="P135" i="1" s="1"/>
  <c r="B135" i="1"/>
  <c r="F135" i="1" s="1"/>
  <c r="N134" i="1"/>
  <c r="P134" i="1" s="1"/>
  <c r="B134" i="1"/>
  <c r="F134" i="1" s="1"/>
  <c r="N133" i="1"/>
  <c r="B133" i="1"/>
  <c r="N132" i="1"/>
  <c r="P132" i="1" s="1"/>
  <c r="F132" i="1"/>
  <c r="D95" i="1"/>
  <c r="D104" i="1"/>
  <c r="D113" i="1"/>
  <c r="D124" i="1"/>
  <c r="C95" i="1"/>
  <c r="C104" i="1"/>
  <c r="C124" i="1"/>
  <c r="N119" i="1"/>
  <c r="B119" i="1"/>
  <c r="N61" i="1"/>
  <c r="B61" i="1"/>
  <c r="B123" i="1"/>
  <c r="F123" i="1" s="1"/>
  <c r="B120" i="1"/>
  <c r="B33" i="1"/>
  <c r="F33" i="1" s="1"/>
  <c r="B116" i="1"/>
  <c r="F115" i="1"/>
  <c r="B131" i="1"/>
  <c r="B130" i="1"/>
  <c r="F106" i="1"/>
  <c r="B103" i="1"/>
  <c r="F103" i="1" s="1"/>
  <c r="B102" i="1"/>
  <c r="F102" i="1" s="1"/>
  <c r="B101" i="1"/>
  <c r="B100" i="1"/>
  <c r="B99" i="1"/>
  <c r="B98" i="1"/>
  <c r="F98" i="1" s="1"/>
  <c r="B97" i="1"/>
  <c r="F97" i="1" s="1"/>
  <c r="F85" i="1"/>
  <c r="B81" i="1"/>
  <c r="F81" i="1" s="1"/>
  <c r="B82" i="1"/>
  <c r="F82" i="1" s="1"/>
  <c r="B83" i="1"/>
  <c r="B84" i="1"/>
  <c r="F84" i="1" s="1"/>
  <c r="B80" i="1"/>
  <c r="F80" i="1" s="1"/>
  <c r="F79" i="1"/>
  <c r="B73" i="1"/>
  <c r="F73" i="1" s="1"/>
  <c r="B72" i="1"/>
  <c r="F72" i="1" s="1"/>
  <c r="B71" i="1"/>
  <c r="F71" i="1" s="1"/>
  <c r="B70" i="1"/>
  <c r="F70" i="1" s="1"/>
  <c r="B63" i="1"/>
  <c r="B60" i="1"/>
  <c r="F60" i="1" s="1"/>
  <c r="B58" i="1"/>
  <c r="B52" i="1"/>
  <c r="N57" i="1"/>
  <c r="P57" i="1" s="1"/>
  <c r="N58" i="1"/>
  <c r="N59" i="1"/>
  <c r="P59" i="1" s="1"/>
  <c r="N60" i="1"/>
  <c r="P60" i="1" s="1"/>
  <c r="N62" i="1"/>
  <c r="P62" i="1" s="1"/>
  <c r="N63" i="1"/>
  <c r="N64" i="1"/>
  <c r="P64" i="1" s="1"/>
  <c r="N65" i="1"/>
  <c r="P65" i="1" s="1"/>
  <c r="N66" i="1"/>
  <c r="P66" i="1" s="1"/>
  <c r="N67" i="1"/>
  <c r="P67" i="1" s="1"/>
  <c r="N68" i="1"/>
  <c r="P68" i="1" s="1"/>
  <c r="N69" i="1"/>
  <c r="P69" i="1" s="1"/>
  <c r="N70" i="1"/>
  <c r="P70" i="1" s="1"/>
  <c r="N71" i="1"/>
  <c r="P71" i="1" s="1"/>
  <c r="N72" i="1"/>
  <c r="P72" i="1" s="1"/>
  <c r="N73" i="1"/>
  <c r="P73" i="1" s="1"/>
  <c r="N74" i="1"/>
  <c r="P74" i="1" s="1"/>
  <c r="N75" i="1"/>
  <c r="P75" i="1" s="1"/>
  <c r="N76" i="1"/>
  <c r="P76" i="1" s="1"/>
  <c r="N79" i="1"/>
  <c r="P79" i="1" s="1"/>
  <c r="N80" i="1"/>
  <c r="P80" i="1" s="1"/>
  <c r="N81" i="1"/>
  <c r="P81" i="1" s="1"/>
  <c r="N82" i="1"/>
  <c r="P82" i="1" s="1"/>
  <c r="N83" i="1"/>
  <c r="N84" i="1"/>
  <c r="P84" i="1" s="1"/>
  <c r="N85" i="1"/>
  <c r="P85" i="1" s="1"/>
  <c r="N97" i="1"/>
  <c r="P97" i="1" s="1"/>
  <c r="N98" i="1"/>
  <c r="P98" i="1" s="1"/>
  <c r="N99" i="1"/>
  <c r="N100" i="1"/>
  <c r="N101" i="1"/>
  <c r="N102" i="1"/>
  <c r="P102" i="1" s="1"/>
  <c r="N103" i="1"/>
  <c r="P103" i="1" s="1"/>
  <c r="N106" i="1"/>
  <c r="P106" i="1" s="1"/>
  <c r="N107" i="1"/>
  <c r="N108" i="1"/>
  <c r="N109" i="1"/>
  <c r="N110" i="1"/>
  <c r="N111" i="1"/>
  <c r="N112" i="1"/>
  <c r="N129" i="1"/>
  <c r="P129" i="1" s="1"/>
  <c r="N130" i="1"/>
  <c r="N131" i="1"/>
  <c r="N115" i="1"/>
  <c r="P115" i="1" s="1"/>
  <c r="N116" i="1"/>
  <c r="N29" i="1"/>
  <c r="P29" i="1" s="1"/>
  <c r="N33" i="1"/>
  <c r="P33" i="1" s="1"/>
  <c r="N120" i="1"/>
  <c r="N123" i="1"/>
  <c r="P123" i="1" s="1"/>
  <c r="B46" i="1"/>
  <c r="B47" i="1"/>
  <c r="B53" i="1"/>
  <c r="F53" i="1" s="1"/>
  <c r="B31" i="1"/>
  <c r="F31" i="1" s="1"/>
  <c r="B35" i="1"/>
  <c r="F35" i="1" s="1"/>
  <c r="B36" i="1"/>
  <c r="F36" i="1" s="1"/>
  <c r="B37" i="1"/>
  <c r="B38" i="1"/>
  <c r="B39" i="1"/>
  <c r="F39" i="1" s="1"/>
  <c r="B18" i="1"/>
  <c r="B19" i="1"/>
  <c r="B22" i="1"/>
  <c r="B23" i="1"/>
  <c r="B24" i="1"/>
  <c r="B25" i="1"/>
  <c r="B13" i="1"/>
  <c r="F13" i="1" s="1"/>
  <c r="N5" i="1"/>
  <c r="P5" i="1" s="1"/>
  <c r="N6" i="1"/>
  <c r="N7" i="1"/>
  <c r="P7" i="1" s="1"/>
  <c r="N8" i="1"/>
  <c r="N9" i="1"/>
  <c r="P9" i="1" s="1"/>
  <c r="N10" i="1"/>
  <c r="P10" i="1" s="1"/>
  <c r="N11" i="1"/>
  <c r="P11" i="1" s="1"/>
  <c r="N13" i="1"/>
  <c r="P13" i="1" s="1"/>
  <c r="N14" i="1"/>
  <c r="P14" i="1" s="1"/>
  <c r="N15" i="1"/>
  <c r="P15" i="1" s="1"/>
  <c r="N16" i="1"/>
  <c r="P16" i="1" s="1"/>
  <c r="N17" i="1"/>
  <c r="P17" i="1" s="1"/>
  <c r="N18" i="1"/>
  <c r="N19" i="1"/>
  <c r="N20" i="1"/>
  <c r="P20" i="1" s="1"/>
  <c r="N21" i="1"/>
  <c r="P21" i="1" s="1"/>
  <c r="N22" i="1"/>
  <c r="N23" i="1"/>
  <c r="N24" i="1"/>
  <c r="N25" i="1"/>
  <c r="N26" i="1"/>
  <c r="P26" i="1" s="1"/>
  <c r="N27" i="1"/>
  <c r="P27" i="1" s="1"/>
  <c r="N28" i="1"/>
  <c r="P28" i="1" s="1"/>
  <c r="N30" i="1"/>
  <c r="P30" i="1" s="1"/>
  <c r="N31" i="1"/>
  <c r="P31" i="1" s="1"/>
  <c r="N32" i="1"/>
  <c r="N34" i="1"/>
  <c r="P34" i="1" s="1"/>
  <c r="N35" i="1"/>
  <c r="P35" i="1" s="1"/>
  <c r="N36" i="1"/>
  <c r="P36" i="1" s="1"/>
  <c r="N37" i="1"/>
  <c r="N38" i="1"/>
  <c r="N39" i="1"/>
  <c r="P39" i="1" s="1"/>
  <c r="N41" i="1"/>
  <c r="P41" i="1" s="1"/>
  <c r="N42" i="1"/>
  <c r="P42" i="1" s="1"/>
  <c r="N43" i="1"/>
  <c r="P43" i="1" s="1"/>
  <c r="N44" i="1"/>
  <c r="P44" i="1" s="1"/>
  <c r="N45" i="1"/>
  <c r="P45" i="1" s="1"/>
  <c r="N46" i="1"/>
  <c r="N47" i="1"/>
  <c r="N48" i="1"/>
  <c r="P48" i="1" s="1"/>
  <c r="N49" i="1"/>
  <c r="P49" i="1" s="1"/>
  <c r="N50" i="1"/>
  <c r="P50" i="1" s="1"/>
  <c r="N51" i="1"/>
  <c r="P51" i="1" s="1"/>
  <c r="N52" i="1"/>
  <c r="N53" i="1"/>
  <c r="P53" i="1" s="1"/>
  <c r="N54" i="1"/>
  <c r="P54" i="1" s="1"/>
  <c r="J141" i="1" l="1"/>
  <c r="B77" i="1"/>
  <c r="F77" i="1" s="1"/>
  <c r="D141" i="1"/>
  <c r="I141" i="1"/>
  <c r="Q141" i="1"/>
  <c r="H141" i="1"/>
  <c r="R141" i="1"/>
  <c r="G141" i="1"/>
  <c r="O141" i="1"/>
  <c r="M141" i="1"/>
  <c r="L141" i="1"/>
  <c r="E141" i="1"/>
  <c r="K141" i="1"/>
  <c r="C141" i="1"/>
  <c r="F57" i="1"/>
  <c r="P6" i="1"/>
  <c r="N55" i="1"/>
  <c r="P55" i="1" s="1"/>
  <c r="B55" i="1"/>
  <c r="F55" i="1" s="1"/>
  <c r="F6" i="1"/>
  <c r="N117" i="1"/>
  <c r="P117" i="1" s="1"/>
  <c r="B117" i="1"/>
  <c r="F117" i="1" s="1"/>
  <c r="B124" i="1"/>
  <c r="F124" i="1" s="1"/>
  <c r="N140" i="1"/>
  <c r="P140" i="1" s="1"/>
  <c r="N113" i="1"/>
  <c r="P113" i="1" s="1"/>
  <c r="N104" i="1"/>
  <c r="P104" i="1" s="1"/>
  <c r="N95" i="1"/>
  <c r="P95" i="1" s="1"/>
  <c r="N124" i="1"/>
  <c r="P124" i="1" s="1"/>
  <c r="N121" i="1"/>
  <c r="F140" i="1"/>
  <c r="B104" i="1"/>
  <c r="F104" i="1" s="1"/>
  <c r="B113" i="1"/>
  <c r="F113" i="1" s="1"/>
  <c r="B95" i="1"/>
  <c r="F95" i="1" s="1"/>
  <c r="N141" i="1" l="1"/>
  <c r="P141" i="1" s="1"/>
  <c r="B141" i="1"/>
  <c r="F141" i="1" s="1"/>
</calcChain>
</file>

<file path=xl/sharedStrings.xml><?xml version="1.0" encoding="utf-8"?>
<sst xmlns="http://schemas.openxmlformats.org/spreadsheetml/2006/main" count="1554" uniqueCount="304">
  <si>
    <t>Undergraduate Major Enrollment by Gender &amp; Race/Ethnicity - Fall 2024</t>
  </si>
  <si>
    <t> </t>
  </si>
  <si>
    <t>Total</t>
  </si>
  <si>
    <t>Female</t>
  </si>
  <si>
    <t>Male</t>
  </si>
  <si>
    <t>Unknown
Gender</t>
  </si>
  <si>
    <t>%
Female</t>
  </si>
  <si>
    <t>American Indian
/Alaska Native</t>
  </si>
  <si>
    <t>Asian</t>
  </si>
  <si>
    <t>Black or
African American</t>
  </si>
  <si>
    <t>Hispanic of
 Any Race</t>
  </si>
  <si>
    <t>Cape
 Verdean</t>
  </si>
  <si>
    <t>Hawaiian Native
 or Pacific Islander</t>
  </si>
  <si>
    <t>Two or
More Races</t>
  </si>
  <si>
    <t>Subtotal US
Students of Color</t>
  </si>
  <si>
    <t>White</t>
  </si>
  <si>
    <t>% US Students
of Color</t>
  </si>
  <si>
    <t>Non-Resident
 Alien</t>
  </si>
  <si>
    <t>Race
Unknown</t>
  </si>
  <si>
    <t>COLLEGE OF LIBERAL ARTS</t>
  </si>
  <si>
    <t>Africana Studies</t>
  </si>
  <si>
    <t>American Studies</t>
  </si>
  <si>
    <t>No Track</t>
  </si>
  <si>
    <t>Media and Culture</t>
  </si>
  <si>
    <t>Soc Mvmt &amp; Iden Formation</t>
  </si>
  <si>
    <t>Anthropology</t>
  </si>
  <si>
    <t>Art</t>
  </si>
  <si>
    <t>Asian Studies</t>
  </si>
  <si>
    <t>South Asian Studies</t>
  </si>
  <si>
    <t>East Asian Studies</t>
  </si>
  <si>
    <t>Classical Languages</t>
  </si>
  <si>
    <t>Classical Studies</t>
  </si>
  <si>
    <t>Communication</t>
  </si>
  <si>
    <t>Criminal Justice</t>
  </si>
  <si>
    <t>Economics</t>
  </si>
  <si>
    <t xml:space="preserve">English </t>
  </si>
  <si>
    <t>Creative Writing</t>
  </si>
  <si>
    <t>English Teaching</t>
  </si>
  <si>
    <t>Prof Wrtg &amp; New Media</t>
  </si>
  <si>
    <t>Teaching English</t>
  </si>
  <si>
    <t>Ethical, Social, Political Philosophy</t>
  </si>
  <si>
    <t>French</t>
  </si>
  <si>
    <t>Global Affairs</t>
  </si>
  <si>
    <t>History</t>
  </si>
  <si>
    <t>History and Archaeology</t>
  </si>
  <si>
    <t>Human Services</t>
  </si>
  <si>
    <t>International Relations</t>
  </si>
  <si>
    <t>Italian</t>
  </si>
  <si>
    <t>Labor Studies</t>
  </si>
  <si>
    <t>Latin American &amp; Iberian Studies</t>
  </si>
  <si>
    <t>No track</t>
  </si>
  <si>
    <t>Language, Culture &amp; Society</t>
  </si>
  <si>
    <t>Spanish Language</t>
  </si>
  <si>
    <t>Translation Studies</t>
  </si>
  <si>
    <t>Music</t>
  </si>
  <si>
    <t>Philosophy</t>
  </si>
  <si>
    <t>Philosophy &amp; Public Policy</t>
  </si>
  <si>
    <t>Political Science</t>
  </si>
  <si>
    <t>Psychology</t>
  </si>
  <si>
    <t>Queer  &amp; Trans Sudy</t>
  </si>
  <si>
    <t>Science,Medicine,Society:P&amp;P</t>
  </si>
  <si>
    <t>Social Psychology</t>
  </si>
  <si>
    <t>Sociology</t>
  </si>
  <si>
    <t>Theatre Arts</t>
  </si>
  <si>
    <t>Undecided - Liberal Arts</t>
  </si>
  <si>
    <t>Women, Gender, &amp; Sexuality (BA)</t>
  </si>
  <si>
    <t>Total CLA</t>
  </si>
  <si>
    <t>COLLEGE OF SCIENCE &amp; MATHEMATICS</t>
  </si>
  <si>
    <t xml:space="preserve"> </t>
  </si>
  <si>
    <t>Biochemistry</t>
  </si>
  <si>
    <t>Biology</t>
  </si>
  <si>
    <t>Bio Technology</t>
  </si>
  <si>
    <t>Chemistry</t>
  </si>
  <si>
    <t>Computer Engineering</t>
  </si>
  <si>
    <t>Computer Science</t>
  </si>
  <si>
    <t>Electrical Engineering</t>
  </si>
  <si>
    <t>Engineering Physics</t>
  </si>
  <si>
    <t xml:space="preserve">No Track </t>
  </si>
  <si>
    <t>Applied Physics</t>
  </si>
  <si>
    <t>Digital Electronics</t>
  </si>
  <si>
    <t>Organic Chemistry</t>
  </si>
  <si>
    <t>Physical Chemistry</t>
  </si>
  <si>
    <t>Informationa Technology</t>
  </si>
  <si>
    <t>Business Intelligence</t>
  </si>
  <si>
    <t>Computer Forensics</t>
  </si>
  <si>
    <t>Infroamtion Architecture</t>
  </si>
  <si>
    <t>System Administration</t>
  </si>
  <si>
    <t>Mathematics</t>
  </si>
  <si>
    <t>Computational Mathematics</t>
  </si>
  <si>
    <t>General Math - BS</t>
  </si>
  <si>
    <t>Pure and Applied Mathematics</t>
  </si>
  <si>
    <t>Teaching Math</t>
  </si>
  <si>
    <t>Physics</t>
  </si>
  <si>
    <t>Undecided - Science &amp; Math</t>
  </si>
  <si>
    <t>Total CSM</t>
  </si>
  <si>
    <t>COLLEGE OF MANAGEMENT</t>
  </si>
  <si>
    <t>Information Technology</t>
  </si>
  <si>
    <t>Information Architecture</t>
  </si>
  <si>
    <t>Management</t>
  </si>
  <si>
    <t>Accounting</t>
  </si>
  <si>
    <t>Entrepreneurship</t>
  </si>
  <si>
    <t>Finance</t>
  </si>
  <si>
    <t>Info Sys and Bus Analytics</t>
  </si>
  <si>
    <t>Interdisciplinary Business</t>
  </si>
  <si>
    <t>International Management</t>
  </si>
  <si>
    <t>Leadership&amp;Organization Change</t>
  </si>
  <si>
    <t>Marketing</t>
  </si>
  <si>
    <t>Mgt 3-Year Degree Pathway</t>
  </si>
  <si>
    <t>No Declared Concentration</t>
  </si>
  <si>
    <t>Sport Business</t>
  </si>
  <si>
    <t>Supply Chain &amp; Service Mgt</t>
  </si>
  <si>
    <t>Total CM</t>
  </si>
  <si>
    <t>MANNING COLLEGE OF NURSING AND HEALTH SCIENCES</t>
  </si>
  <si>
    <t>Accelerated Nursing (BS)</t>
  </si>
  <si>
    <t>Aging Studies</t>
  </si>
  <si>
    <t>Aging Studies (BA)</t>
  </si>
  <si>
    <t>Exercise &amp; Health Science</t>
  </si>
  <si>
    <t>Nursing</t>
  </si>
  <si>
    <t>Nursing for RN's (BS)</t>
  </si>
  <si>
    <t>Cape Cod</t>
  </si>
  <si>
    <t>Urban Publuc Health</t>
  </si>
  <si>
    <t>Urban Public Health (BS)</t>
  </si>
  <si>
    <t>Total CNHS</t>
  </si>
  <si>
    <t>COLLEGE OF EDUCATION &amp; HUMAN DEVELOPMENT</t>
  </si>
  <si>
    <t>Early Ed &amp; Care Inclusive Settings</t>
  </si>
  <si>
    <t>Early Childhood Licensure</t>
  </si>
  <si>
    <t>Early Intervention</t>
  </si>
  <si>
    <t>Infant/Toddler  Education</t>
  </si>
  <si>
    <t>Leadership and Administration</t>
  </si>
  <si>
    <t>Preschool Education and Care</t>
  </si>
  <si>
    <t>Sport Leadership (BA)</t>
  </si>
  <si>
    <t>Total CEHD</t>
  </si>
  <si>
    <t>SCHOOL FOR THE ENVIRONMENT</t>
  </si>
  <si>
    <t>Community Development</t>
  </si>
  <si>
    <t>Environmental Science</t>
  </si>
  <si>
    <t>Earth and Hydrologic Sciences</t>
  </si>
  <si>
    <t>Environmental Policy and Mgmt</t>
  </si>
  <si>
    <t>Marine Science</t>
  </si>
  <si>
    <t>Environmental Studies and Sustainability (BA)</t>
  </si>
  <si>
    <t>Total SFE</t>
  </si>
  <si>
    <t>University Total</t>
  </si>
  <si>
    <t>Undergraduate Major Enrollment by Gender &amp; Race/Ethnicity - Fall 2023</t>
  </si>
  <si>
    <t>Anthropology-History</t>
  </si>
  <si>
    <t>Race, Ethnicity and Literature</t>
  </si>
  <si>
    <t>General Mathematics - BA</t>
  </si>
  <si>
    <t>Administration and Supervision</t>
  </si>
  <si>
    <t>Undergraduate Major Enrollment by Gender &amp; Race/Ethnicity - Fall 2022</t>
  </si>
  <si>
    <t>Unknown Gender</t>
  </si>
  <si>
    <t>% Female</t>
  </si>
  <si>
    <t>Black or 
African American</t>
  </si>
  <si>
    <t>Hispanic
 of Any Race</t>
  </si>
  <si>
    <t>Cape 
Verdean</t>
  </si>
  <si>
    <t>Hawaiian Native 
or Pacific Islander</t>
  </si>
  <si>
    <t>Two or 
More Races</t>
  </si>
  <si>
    <t>Subtotal US 
Students of Color</t>
  </si>
  <si>
    <t xml:space="preserve">% U.S Students of Color </t>
  </si>
  <si>
    <t>International (Non-Resident Alien)</t>
  </si>
  <si>
    <t>Race 
Unknown</t>
  </si>
  <si>
    <t>Social Movement &amp;
 Identity Formation</t>
  </si>
  <si>
    <t>English</t>
  </si>
  <si>
    <t>Literary History</t>
  </si>
  <si>
    <t>Professional Writing &amp; New Media</t>
  </si>
  <si>
    <t>Language,Culture &amp; Society</t>
  </si>
  <si>
    <t>Latin American Studies</t>
  </si>
  <si>
    <t xml:space="preserve"> -</t>
  </si>
  <si>
    <t>Science Medicine Society</t>
  </si>
  <si>
    <t xml:space="preserve">Women, Gender, and Sexuality </t>
  </si>
  <si>
    <t xml:space="preserve">Computer Engineering </t>
  </si>
  <si>
    <t xml:space="preserve">Quantum Information </t>
  </si>
  <si>
    <t>Management Information Systems</t>
  </si>
  <si>
    <t>COLLEGE OF NURSING AND HEALTH SCIENCES</t>
  </si>
  <si>
    <t>Health Sciences</t>
  </si>
  <si>
    <t>Harbor Campus</t>
  </si>
  <si>
    <t>Early Childhood Education</t>
  </si>
  <si>
    <t>Individual Major</t>
  </si>
  <si>
    <t>Sport Leadership</t>
  </si>
  <si>
    <t>Community Health</t>
  </si>
  <si>
    <t xml:space="preserve">Environmental Studies and Sustainability </t>
  </si>
  <si>
    <t xml:space="preserve">Table includes all majors, concentrations, and tracks (in italics) including double majors. It is a duplicated headcount and will not match counts based on the unduplicated student headcounts. </t>
  </si>
  <si>
    <t>Undergraduate Major Enrollment by Gender &amp; Race/Ethnicity - Fall 2021</t>
  </si>
  <si>
    <t>Race, Ethnicity, and Literature</t>
  </si>
  <si>
    <t>Latin American &amp; Iberian Studies
 Iberian Studies</t>
  </si>
  <si>
    <t>Language, Culture, &amp; Society</t>
  </si>
  <si>
    <t>Science, Medicine, Society</t>
  </si>
  <si>
    <t>Women, Gender, &amp; Sexuality</t>
  </si>
  <si>
    <t>Engineering (Major)</t>
  </si>
  <si>
    <t>System Administration Track</t>
  </si>
  <si>
    <t>Information Systems and Business
 Analytics</t>
  </si>
  <si>
    <t>Leadership &amp; Organization Change</t>
  </si>
  <si>
    <t>Management 3-Year Degree Pathway</t>
  </si>
  <si>
    <t>Supply Chain &amp; Service Management</t>
  </si>
  <si>
    <t>Accelerated Nursing</t>
  </si>
  <si>
    <t>Exercise Science</t>
  </si>
  <si>
    <t>Nursing for RN's</t>
  </si>
  <si>
    <t>Early Education &amp; Care
 Inclusive Settings</t>
  </si>
  <si>
    <t>Infant/Toddler Education</t>
  </si>
  <si>
    <t>Environmental Policy and Management</t>
  </si>
  <si>
    <t>Environmental Studies and Sustainability</t>
  </si>
  <si>
    <t>Undergraduate Major Enrollment by Gender &amp; Race/Ethnicity - Fall 2020</t>
  </si>
  <si>
    <t>Social Movement &amp; Identity Formation</t>
  </si>
  <si>
    <t xml:space="preserve">Unknown </t>
  </si>
  <si>
    <t>Administration &amp; Supervision</t>
  </si>
  <si>
    <t>School for the Environment students are shown in Environmental Sciences, and the Honors College students are included in their academic major counts</t>
  </si>
  <si>
    <t>Undergraduate Major Enrollment by Gender &amp; Race/Ethnicity - Fall 2019</t>
  </si>
  <si>
    <t xml:space="preserve">Total </t>
  </si>
  <si>
    <t>American Indian/Alaskan Native</t>
  </si>
  <si>
    <t>Black or African American</t>
  </si>
  <si>
    <t>Hispanic Of Any Race</t>
  </si>
  <si>
    <t>Cape Verdean</t>
  </si>
  <si>
    <t>Hawaiian Native or Pacific Islander</t>
  </si>
  <si>
    <t>Two or More Races</t>
  </si>
  <si>
    <t>Subtotal  U.S. Students of Color</t>
  </si>
  <si>
    <t>Unknown</t>
  </si>
  <si>
    <t xml:space="preserve">Africana Studies </t>
  </si>
  <si>
    <t xml:space="preserve">American Studies </t>
  </si>
  <si>
    <t>Social Movement and Identity Formation</t>
  </si>
  <si>
    <t xml:space="preserve">Anthropology </t>
  </si>
  <si>
    <t xml:space="preserve">Anthropology - History </t>
  </si>
  <si>
    <t>Archaeology &amp; History</t>
  </si>
  <si>
    <t xml:space="preserve">Art </t>
  </si>
  <si>
    <t xml:space="preserve">Asian Studies </t>
  </si>
  <si>
    <t xml:space="preserve">Classical Languages </t>
  </si>
  <si>
    <t xml:space="preserve">Classical Studies </t>
  </si>
  <si>
    <t xml:space="preserve">Communication </t>
  </si>
  <si>
    <t xml:space="preserve">Criminal Justice </t>
  </si>
  <si>
    <t xml:space="preserve">Economics </t>
  </si>
  <si>
    <t>Ethical, Social, &amp; Political Philosophy</t>
  </si>
  <si>
    <t xml:space="preserve">French </t>
  </si>
  <si>
    <t xml:space="preserve">History </t>
  </si>
  <si>
    <t xml:space="preserve">Human Services </t>
  </si>
  <si>
    <t xml:space="preserve">Italian </t>
  </si>
  <si>
    <t xml:space="preserve">Labor Studies </t>
  </si>
  <si>
    <t xml:space="preserve">Music </t>
  </si>
  <si>
    <t xml:space="preserve">Philosophy </t>
  </si>
  <si>
    <t xml:space="preserve">Philosophy &amp; Public Policy </t>
  </si>
  <si>
    <t xml:space="preserve">Political Science </t>
  </si>
  <si>
    <t xml:space="preserve">Psychology </t>
  </si>
  <si>
    <t xml:space="preserve">Sociology </t>
  </si>
  <si>
    <t xml:space="preserve">Theatre Arts </t>
  </si>
  <si>
    <t>Women's  &amp; Gender Studies</t>
  </si>
  <si>
    <t>UNDECLARED</t>
  </si>
  <si>
    <t xml:space="preserve">Biochemistry </t>
  </si>
  <si>
    <t xml:space="preserve">Biology </t>
  </si>
  <si>
    <t xml:space="preserve">Chemistry </t>
  </si>
  <si>
    <t xml:space="preserve">Computer Science </t>
  </si>
  <si>
    <t>Engineering</t>
  </si>
  <si>
    <t xml:space="preserve">Engineering Physics </t>
  </si>
  <si>
    <t xml:space="preserve">Information Technology </t>
  </si>
  <si>
    <t xml:space="preserve">Mathematics </t>
  </si>
  <si>
    <t xml:space="preserve">Physics </t>
  </si>
  <si>
    <t xml:space="preserve">Management </t>
  </si>
  <si>
    <t>Infromation System and Business Analytics</t>
  </si>
  <si>
    <t xml:space="preserve">Entrepreneur and Small Business Management </t>
  </si>
  <si>
    <t>Management Inform Systems</t>
  </si>
  <si>
    <t xml:space="preserve">Accelerated Nursing </t>
  </si>
  <si>
    <t xml:space="preserve">Exercise &amp; Health Science </t>
  </si>
  <si>
    <t xml:space="preserve">Nursing </t>
  </si>
  <si>
    <t xml:space="preserve">Nursing for RN's </t>
  </si>
  <si>
    <t>Norwell VNA</t>
  </si>
  <si>
    <t>Early Ed &amp; Care Incl Setting</t>
  </si>
  <si>
    <t>Infant/Toddler  Education/Early Intervent</t>
  </si>
  <si>
    <t>Preschool Educ &amp; Care</t>
  </si>
  <si>
    <t>Economic Development</t>
  </si>
  <si>
    <t>Environmental Policy&amp;Managemnt</t>
  </si>
  <si>
    <t>Environmental Studies and 
Sustainability</t>
  </si>
  <si>
    <t>Undergraduate Major Enrollment by Gender &amp; Race/Ethnicity - Fall 2018</t>
  </si>
  <si>
    <t>Professional Writing</t>
  </si>
  <si>
    <t>Transnational and Multiculture Lit</t>
  </si>
  <si>
    <t>Italian Studies</t>
  </si>
  <si>
    <t>Language and Literature</t>
  </si>
  <si>
    <t>Spanish Literature</t>
  </si>
  <si>
    <t xml:space="preserve">Individual Major </t>
  </si>
  <si>
    <t>LCS</t>
  </si>
  <si>
    <t>Fitness Instruction and Mgt</t>
  </si>
  <si>
    <t>Youth and Community Outreach</t>
  </si>
  <si>
    <t>McCormack Graduate School of Policy and Global Studies</t>
  </si>
  <si>
    <t xml:space="preserve">Community Studies </t>
  </si>
  <si>
    <t xml:space="preserve">Gerontology </t>
  </si>
  <si>
    <t>Total MGS</t>
  </si>
  <si>
    <t>COLLEGE OF PUBLIC &amp; COMMUNITY SERVICE</t>
  </si>
  <si>
    <t>Community Media and Technology</t>
  </si>
  <si>
    <t>Total CPCS</t>
  </si>
  <si>
    <t>COLLEGE OF ADVANCING &amp; PROFESSIONAL STUDIES</t>
  </si>
  <si>
    <t xml:space="preserve">Global Affairs </t>
  </si>
  <si>
    <t>Total CAPS</t>
  </si>
  <si>
    <t>GLOBAL INCLUSION AND SOCIAL DEVELOPMENT</t>
  </si>
  <si>
    <t>Total GISD</t>
  </si>
  <si>
    <t>No Track/Concentration</t>
  </si>
  <si>
    <t>Geospatial Analysis &amp; Modeling</t>
  </si>
  <si>
    <t>Undergraduate Major Enrollment by Gender and Race/Ethnicity - Fall 2017</t>
  </si>
  <si>
    <t>NOTES:</t>
  </si>
  <si>
    <t>Undergraduate Major Enrollment by Gender and Race/Ethnicity - Fall 2016</t>
  </si>
  <si>
    <t>Environmental Biology</t>
  </si>
  <si>
    <t>Undergraduate Major Enrollment by Gender and Race/Ethnicity - Fall 2015</t>
  </si>
  <si>
    <t>Transnational&amp;Multicultur Lit</t>
  </si>
  <si>
    <t xml:space="preserve">Philosophy, Law &amp; Ethics </t>
  </si>
  <si>
    <t>Science, Medicine, Society:P&amp;P</t>
  </si>
  <si>
    <t xml:space="preserve">Women, Gender and Sexuality </t>
  </si>
  <si>
    <t xml:space="preserve">Quantum Physics </t>
  </si>
  <si>
    <t xml:space="preserve">Clean Energy </t>
  </si>
  <si>
    <t xml:space="preserve">Urban Public Health </t>
  </si>
  <si>
    <t>Urban Public Health</t>
  </si>
  <si>
    <t xml:space="preserve">Sport Leadership </t>
  </si>
  <si>
    <t xml:space="preserve">Community Development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</si>
</sst>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"/>
    <numFmt numFmtId="165" formatCode="0.0%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rgb="FF00B050"/>
      <name val="Arial"/>
      <family val="2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Arial"/>
      <family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/>
    <xf numFmtId="9" fontId="19" fillId="0" borderId="0" applyFont="0" applyFill="0" applyBorder="0" applyAlignment="0" applyProtection="0"/>
  </cellStyleXfs>
  <cellXfs count="136">
    <xf numFmtId="0" fontId="0" fillId="0" borderId="0" xfId="0"/>
    <xf numFmtId="0" fontId="7" fillId="0" borderId="0" xfId="0" applyFont="1"/>
    <xf numFmtId="0" fontId="1" fillId="0" borderId="0" xfId="0" applyFont="1"/>
    <xf numFmtId="0" fontId="3" fillId="0" borderId="0" xfId="0" applyFont="1"/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right" vertical="top"/>
    </xf>
    <xf numFmtId="0" fontId="2" fillId="0" borderId="0" xfId="0" applyFont="1"/>
    <xf numFmtId="0" fontId="9" fillId="0" borderId="0" xfId="0" applyFont="1" applyAlignment="1">
      <alignment horizontal="lef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left" vertical="top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left" vertical="top"/>
    </xf>
    <xf numFmtId="164" fontId="5" fillId="0" borderId="0" xfId="0" applyNumberFormat="1" applyFont="1" applyAlignment="1">
      <alignment horizontal="center"/>
    </xf>
    <xf numFmtId="0" fontId="3" fillId="0" borderId="1" xfId="0" quotePrefix="1" applyFont="1" applyBorder="1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49" fontId="10" fillId="0" borderId="0" xfId="1" applyNumberFormat="1" applyFont="1" applyFill="1" applyBorder="1"/>
    <xf numFmtId="49" fontId="10" fillId="0" borderId="0" xfId="1" applyNumberFormat="1" applyFont="1" applyFill="1"/>
    <xf numFmtId="0" fontId="10" fillId="0" borderId="0" xfId="2" applyFont="1"/>
    <xf numFmtId="0" fontId="10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 vertical="top"/>
    </xf>
    <xf numFmtId="0" fontId="0" fillId="0" borderId="0" xfId="0" applyAlignment="1">
      <alignment horizontal="center"/>
    </xf>
    <xf numFmtId="0" fontId="5" fillId="0" borderId="0" xfId="0" applyFont="1"/>
    <xf numFmtId="0" fontId="12" fillId="0" borderId="0" xfId="0" applyFont="1"/>
    <xf numFmtId="0" fontId="3" fillId="0" borderId="2" xfId="0" quotePrefix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49" fontId="3" fillId="0" borderId="0" xfId="1" applyNumberFormat="1" applyFont="1" applyFill="1" applyBorder="1"/>
    <xf numFmtId="164" fontId="3" fillId="0" borderId="0" xfId="0" applyNumberFormat="1" applyFont="1" applyAlignment="1">
      <alignment horizontal="center"/>
    </xf>
    <xf numFmtId="0" fontId="3" fillId="0" borderId="0" xfId="2" applyFont="1"/>
    <xf numFmtId="0" fontId="8" fillId="0" borderId="0" xfId="0" applyFont="1" applyAlignment="1">
      <alignment vertical="center"/>
    </xf>
    <xf numFmtId="0" fontId="8" fillId="0" borderId="0" xfId="0" applyFont="1"/>
    <xf numFmtId="164" fontId="3" fillId="0" borderId="2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164" fontId="5" fillId="0" borderId="0" xfId="0" applyNumberFormat="1" applyFont="1"/>
    <xf numFmtId="0" fontId="6" fillId="0" borderId="0" xfId="0" applyFont="1"/>
    <xf numFmtId="164" fontId="3" fillId="0" borderId="0" xfId="0" applyNumberFormat="1" applyFont="1"/>
    <xf numFmtId="0" fontId="18" fillId="0" borderId="0" xfId="0" quotePrefix="1" applyFont="1" applyAlignment="1">
      <alignment horizontal="center" wrapText="1"/>
    </xf>
    <xf numFmtId="3" fontId="18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0" fillId="0" borderId="0" xfId="0" applyFont="1"/>
    <xf numFmtId="3" fontId="0" fillId="0" borderId="0" xfId="0" applyNumberForma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5" fillId="0" borderId="0" xfId="0" quotePrefix="1" applyFont="1" applyAlignment="1">
      <alignment horizontal="right" vertical="top"/>
    </xf>
    <xf numFmtId="165" fontId="5" fillId="0" borderId="0" xfId="3" applyNumberFormat="1" applyFont="1" applyAlignment="1">
      <alignment horizontal="center" vertical="center"/>
    </xf>
    <xf numFmtId="49" fontId="3" fillId="0" borderId="0" xfId="1" applyNumberFormat="1" applyFont="1" applyFill="1"/>
    <xf numFmtId="165" fontId="3" fillId="0" borderId="2" xfId="3" applyNumberFormat="1" applyFont="1" applyBorder="1" applyAlignment="1">
      <alignment horizontal="center" vertical="center"/>
    </xf>
    <xf numFmtId="165" fontId="5" fillId="0" borderId="2" xfId="3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3" fontId="26" fillId="0" borderId="0" xfId="0" applyNumberFormat="1" applyFont="1" applyAlignment="1">
      <alignment horizontal="center" vertical="center"/>
    </xf>
    <xf numFmtId="0" fontId="6" fillId="0" borderId="0" xfId="0" quotePrefix="1" applyFont="1" applyAlignment="1">
      <alignment horizontal="left" vertical="top"/>
    </xf>
    <xf numFmtId="0" fontId="0" fillId="0" borderId="1" xfId="0" applyBorder="1"/>
    <xf numFmtId="0" fontId="27" fillId="0" borderId="0" xfId="0" applyFont="1"/>
    <xf numFmtId="0" fontId="3" fillId="0" borderId="0" xfId="0" applyFont="1" applyAlignment="1">
      <alignment horizontal="center"/>
    </xf>
    <xf numFmtId="0" fontId="28" fillId="0" borderId="0" xfId="0" quotePrefix="1" applyFont="1" applyAlignment="1">
      <alignment horizontal="left" vertical="top"/>
    </xf>
    <xf numFmtId="3" fontId="28" fillId="0" borderId="0" xfId="0" applyNumberFormat="1" applyFont="1" applyAlignment="1">
      <alignment horizontal="center" vertical="center"/>
    </xf>
    <xf numFmtId="165" fontId="28" fillId="0" borderId="0" xfId="3" applyNumberFormat="1" applyFont="1" applyAlignment="1">
      <alignment horizontal="center" vertical="center"/>
    </xf>
    <xf numFmtId="0" fontId="29" fillId="0" borderId="0" xfId="0" quotePrefix="1" applyFont="1" applyAlignment="1">
      <alignment horizontal="right" vertical="top"/>
    </xf>
    <xf numFmtId="3" fontId="30" fillId="0" borderId="2" xfId="0" applyNumberFormat="1" applyFont="1" applyBorder="1" applyAlignment="1">
      <alignment horizontal="center" vertical="center"/>
    </xf>
    <xf numFmtId="165" fontId="30" fillId="0" borderId="2" xfId="3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165" fontId="30" fillId="0" borderId="0" xfId="3" applyNumberFormat="1" applyFont="1" applyBorder="1" applyAlignment="1">
      <alignment horizontal="center" vertical="center"/>
    </xf>
    <xf numFmtId="0" fontId="29" fillId="0" borderId="0" xfId="0" quotePrefix="1" applyFont="1" applyAlignment="1">
      <alignment horizontal="right" vertical="top" wrapText="1"/>
    </xf>
    <xf numFmtId="0" fontId="28" fillId="0" borderId="0" xfId="0" quotePrefix="1" applyFont="1" applyAlignment="1">
      <alignment vertical="top"/>
    </xf>
    <xf numFmtId="0" fontId="28" fillId="0" borderId="0" xfId="0" quotePrefix="1" applyFont="1" applyAlignment="1">
      <alignment vertical="top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65" fontId="3" fillId="0" borderId="0" xfId="3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31" fillId="0" borderId="0" xfId="0" applyFont="1" applyAlignment="1">
      <alignment vertical="center"/>
    </xf>
    <xf numFmtId="10" fontId="0" fillId="0" borderId="0" xfId="0" applyNumberFormat="1" applyAlignment="1">
      <alignment horizontal="center"/>
    </xf>
    <xf numFmtId="0" fontId="29" fillId="0" borderId="0" xfId="0" quotePrefix="1" applyFont="1" applyAlignment="1">
      <alignment horizontal="left" vertical="top"/>
    </xf>
    <xf numFmtId="165" fontId="30" fillId="0" borderId="0" xfId="3" applyNumberFormat="1" applyFont="1" applyAlignment="1">
      <alignment horizontal="center" vertical="center"/>
    </xf>
    <xf numFmtId="0" fontId="30" fillId="0" borderId="0" xfId="0" applyFont="1" applyAlignment="1">
      <alignment horizontal="left" vertical="top"/>
    </xf>
    <xf numFmtId="0" fontId="28" fillId="0" borderId="0" xfId="0" quotePrefix="1" applyFont="1" applyAlignment="1">
      <alignment horizontal="left" vertical="top" wrapText="1"/>
    </xf>
    <xf numFmtId="0" fontId="30" fillId="0" borderId="2" xfId="0" quotePrefix="1" applyFont="1" applyBorder="1" applyAlignment="1">
      <alignment horizontal="left" vertical="top"/>
    </xf>
    <xf numFmtId="0" fontId="30" fillId="0" borderId="2" xfId="0" quotePrefix="1" applyFont="1" applyBorder="1" applyAlignment="1">
      <alignment vertical="top"/>
    </xf>
    <xf numFmtId="165" fontId="30" fillId="0" borderId="3" xfId="3" applyNumberFormat="1" applyFont="1" applyBorder="1" applyAlignment="1">
      <alignment horizontal="center" vertical="center"/>
    </xf>
    <xf numFmtId="165" fontId="0" fillId="0" borderId="0" xfId="3" applyNumberFormat="1" applyFont="1" applyAlignment="1">
      <alignment horizontal="center" vertical="center"/>
    </xf>
    <xf numFmtId="165" fontId="30" fillId="0" borderId="1" xfId="3" applyNumberFormat="1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30" fillId="0" borderId="0" xfId="0" applyFont="1"/>
    <xf numFmtId="0" fontId="33" fillId="0" borderId="0" xfId="0" applyFont="1"/>
    <xf numFmtId="0" fontId="28" fillId="0" borderId="1" xfId="0" applyFont="1" applyBorder="1"/>
    <xf numFmtId="0" fontId="28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0" fontId="28" fillId="0" borderId="0" xfId="0" applyFont="1"/>
    <xf numFmtId="10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right"/>
    </xf>
    <xf numFmtId="0" fontId="30" fillId="0" borderId="1" xfId="0" applyFont="1" applyBorder="1"/>
    <xf numFmtId="3" fontId="30" fillId="0" borderId="1" xfId="0" applyNumberFormat="1" applyFont="1" applyBorder="1" applyAlignment="1">
      <alignment horizontal="center"/>
    </xf>
    <xf numFmtId="10" fontId="3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left"/>
    </xf>
    <xf numFmtId="3" fontId="30" fillId="0" borderId="0" xfId="0" applyNumberFormat="1" applyFont="1" applyAlignment="1">
      <alignment horizontal="center"/>
    </xf>
    <xf numFmtId="10" fontId="30" fillId="0" borderId="0" xfId="0" applyNumberFormat="1" applyFont="1" applyAlignment="1">
      <alignment horizontal="center"/>
    </xf>
    <xf numFmtId="0" fontId="26" fillId="0" borderId="0" xfId="0" applyFont="1"/>
    <xf numFmtId="0" fontId="34" fillId="0" borderId="0" xfId="0" applyFont="1"/>
    <xf numFmtId="3" fontId="28" fillId="0" borderId="0" xfId="0" applyNumberFormat="1" applyFont="1" applyAlignment="1">
      <alignment horizontal="center"/>
    </xf>
    <xf numFmtId="0" fontId="35" fillId="0" borderId="0" xfId="0" applyFont="1"/>
    <xf numFmtId="0" fontId="36" fillId="0" borderId="0" xfId="0" applyFont="1"/>
    <xf numFmtId="0" fontId="9" fillId="0" borderId="0" xfId="0" applyFont="1"/>
    <xf numFmtId="3" fontId="32" fillId="0" borderId="0" xfId="0" applyNumberFormat="1" applyFont="1"/>
    <xf numFmtId="165" fontId="28" fillId="0" borderId="0" xfId="3" applyNumberFormat="1" applyFont="1" applyBorder="1" applyAlignment="1">
      <alignment horizontal="center" vertical="center"/>
    </xf>
  </cellXfs>
  <cellStyles count="4">
    <cellStyle name="Normal" xfId="0" builtinId="0"/>
    <cellStyle name="Normal_Enrollment 2000" xfId="2" xr:uid="{00000000-0005-0000-0000-000001000000}"/>
    <cellStyle name="Normal_Enrollment_Table21 2001-Copy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09365-8718-43BD-A186-DF503B7729D7}">
  <dimension ref="A1:U149"/>
  <sheetViews>
    <sheetView tabSelected="1" zoomScaleNormal="100" workbookViewId="0">
      <pane xSplit="1" topLeftCell="B1" activePane="topRight" state="frozen"/>
      <selection pane="topRight" activeCell="C153" sqref="C153"/>
    </sheetView>
  </sheetViews>
  <sheetFormatPr defaultRowHeight="15" x14ac:dyDescent="0.25"/>
  <cols>
    <col min="1" max="1" width="43.140625" style="112" customWidth="1"/>
    <col min="2" max="3" width="7.7109375" style="112" customWidth="1"/>
    <col min="4" max="4" width="6.85546875" style="112" customWidth="1"/>
    <col min="5" max="5" width="9.7109375" style="112" customWidth="1"/>
    <col min="6" max="6" width="8.140625" style="112" customWidth="1"/>
    <col min="7" max="7" width="10.140625" style="112" customWidth="1"/>
    <col min="8" max="8" width="7.5703125" style="112" customWidth="1"/>
    <col min="9" max="9" width="9.85546875" style="112" customWidth="1"/>
    <col min="10" max="11" width="9" style="112" customWidth="1"/>
    <col min="12" max="12" width="8.85546875" style="112" customWidth="1"/>
    <col min="13" max="13" width="9.140625" style="112" customWidth="1"/>
    <col min="14" max="14" width="9" style="112" customWidth="1"/>
    <col min="15" max="15" width="7.5703125" style="112" customWidth="1"/>
    <col min="16" max="16" width="8.140625" style="112" customWidth="1"/>
    <col min="17" max="17" width="8.7109375" style="112" customWidth="1"/>
    <col min="18" max="18" width="10" style="112" customWidth="1"/>
    <col min="19" max="19" width="9.140625" style="112"/>
  </cols>
  <sheetData>
    <row r="1" spans="1:19" ht="18.75" x14ac:dyDescent="0.3">
      <c r="A1" s="132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/>
    </row>
    <row r="3" spans="1:19" ht="58.5" customHeight="1" x14ac:dyDescent="0.25">
      <c r="A3" s="115" t="s">
        <v>1</v>
      </c>
      <c r="B3" s="117" t="s">
        <v>2</v>
      </c>
      <c r="C3" s="117" t="s">
        <v>3</v>
      </c>
      <c r="D3" s="117" t="s">
        <v>4</v>
      </c>
      <c r="E3" s="118" t="s">
        <v>5</v>
      </c>
      <c r="F3" s="118" t="s">
        <v>6</v>
      </c>
      <c r="G3" s="118" t="s">
        <v>7</v>
      </c>
      <c r="H3" s="117" t="s">
        <v>8</v>
      </c>
      <c r="I3" s="118" t="s">
        <v>9</v>
      </c>
      <c r="J3" s="118" t="s">
        <v>10</v>
      </c>
      <c r="K3" s="118" t="s">
        <v>11</v>
      </c>
      <c r="L3" s="118" t="s">
        <v>12</v>
      </c>
      <c r="M3" s="118" t="s">
        <v>13</v>
      </c>
      <c r="N3" s="118" t="s">
        <v>14</v>
      </c>
      <c r="O3" s="117" t="s">
        <v>15</v>
      </c>
      <c r="P3" s="118" t="s">
        <v>16</v>
      </c>
      <c r="Q3" s="118" t="s">
        <v>17</v>
      </c>
      <c r="R3" s="118" t="s">
        <v>18</v>
      </c>
    </row>
    <row r="4" spans="1:19" ht="15.75" x14ac:dyDescent="0.25">
      <c r="A4" s="114" t="s">
        <v>19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</row>
    <row r="5" spans="1:19" x14ac:dyDescent="0.25">
      <c r="A5" s="119" t="s">
        <v>20</v>
      </c>
      <c r="B5" s="116">
        <f>C5+D5+E5</f>
        <v>10</v>
      </c>
      <c r="C5" s="116">
        <v>8</v>
      </c>
      <c r="D5" s="116">
        <v>2</v>
      </c>
      <c r="E5" s="116">
        <v>0</v>
      </c>
      <c r="F5" s="84">
        <f>C5/(B5-E5)</f>
        <v>0.8</v>
      </c>
      <c r="G5" s="77">
        <v>0</v>
      </c>
      <c r="H5" s="77">
        <v>0</v>
      </c>
      <c r="I5" s="77">
        <v>5</v>
      </c>
      <c r="J5" s="77">
        <v>1</v>
      </c>
      <c r="K5" s="77">
        <v>1</v>
      </c>
      <c r="L5" s="77">
        <v>0</v>
      </c>
      <c r="M5" s="77">
        <v>2</v>
      </c>
      <c r="N5" s="130">
        <f>SUM(G5:M5)</f>
        <v>9</v>
      </c>
      <c r="O5" s="77">
        <v>1</v>
      </c>
      <c r="P5" s="84">
        <f t="shared" ref="P5:P55" si="0">N5/(N5+O5)</f>
        <v>0.9</v>
      </c>
      <c r="Q5" s="77">
        <v>0</v>
      </c>
      <c r="R5" s="77">
        <v>0</v>
      </c>
      <c r="S5" s="134"/>
    </row>
    <row r="6" spans="1:19" x14ac:dyDescent="0.25">
      <c r="A6" s="119" t="s">
        <v>21</v>
      </c>
      <c r="B6" s="116">
        <f t="shared" ref="B6:B54" si="1">C6+D6+E6</f>
        <v>7</v>
      </c>
      <c r="C6" s="116">
        <v>3</v>
      </c>
      <c r="D6" s="116">
        <v>4</v>
      </c>
      <c r="E6" s="116">
        <v>0</v>
      </c>
      <c r="F6" s="84">
        <f t="shared" ref="F6:F55" si="2">C6/(B6-E6)</f>
        <v>0.42857142857142855</v>
      </c>
      <c r="G6" s="77">
        <v>0</v>
      </c>
      <c r="H6" s="77">
        <v>0</v>
      </c>
      <c r="I6" s="77">
        <v>0</v>
      </c>
      <c r="J6" s="77">
        <v>2</v>
      </c>
      <c r="K6" s="77">
        <v>0</v>
      </c>
      <c r="L6" s="77">
        <v>0</v>
      </c>
      <c r="M6" s="77">
        <v>0</v>
      </c>
      <c r="N6" s="130">
        <f t="shared" ref="N6:N54" si="3">SUM(G6:M6)</f>
        <v>2</v>
      </c>
      <c r="O6" s="77">
        <v>5</v>
      </c>
      <c r="P6" s="84">
        <f t="shared" si="0"/>
        <v>0.2857142857142857</v>
      </c>
      <c r="Q6" s="77">
        <v>0</v>
      </c>
      <c r="R6" s="77">
        <v>0</v>
      </c>
      <c r="S6" s="134"/>
    </row>
    <row r="7" spans="1:19" x14ac:dyDescent="0.25">
      <c r="A7" s="121" t="s">
        <v>22</v>
      </c>
      <c r="B7" s="116">
        <f t="shared" si="1"/>
        <v>2</v>
      </c>
      <c r="C7" s="116">
        <v>0</v>
      </c>
      <c r="D7" s="116">
        <v>2</v>
      </c>
      <c r="E7" s="116">
        <v>0</v>
      </c>
      <c r="F7" s="84">
        <f t="shared" si="2"/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130">
        <f t="shared" si="3"/>
        <v>0</v>
      </c>
      <c r="O7" s="77">
        <v>2</v>
      </c>
      <c r="P7" s="84">
        <f t="shared" si="0"/>
        <v>0</v>
      </c>
      <c r="Q7" s="77">
        <v>0</v>
      </c>
      <c r="R7" s="77">
        <v>0</v>
      </c>
      <c r="S7" s="134"/>
    </row>
    <row r="8" spans="1:19" x14ac:dyDescent="0.25">
      <c r="A8" s="121" t="s">
        <v>23</v>
      </c>
      <c r="B8" s="116">
        <f t="shared" si="1"/>
        <v>3</v>
      </c>
      <c r="C8" s="116">
        <v>1</v>
      </c>
      <c r="D8" s="116">
        <v>2</v>
      </c>
      <c r="E8" s="116">
        <v>0</v>
      </c>
      <c r="F8" s="84">
        <f t="shared" si="2"/>
        <v>0.33333333333333331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130">
        <f t="shared" si="3"/>
        <v>0</v>
      </c>
      <c r="O8" s="77">
        <v>3</v>
      </c>
      <c r="P8" s="84">
        <f t="shared" si="0"/>
        <v>0</v>
      </c>
      <c r="Q8" s="77">
        <v>0</v>
      </c>
      <c r="R8" s="77">
        <v>0</v>
      </c>
      <c r="S8" s="134"/>
    </row>
    <row r="9" spans="1:19" x14ac:dyDescent="0.25">
      <c r="A9" s="121" t="s">
        <v>24</v>
      </c>
      <c r="B9" s="116">
        <f t="shared" si="1"/>
        <v>2</v>
      </c>
      <c r="C9" s="116">
        <v>2</v>
      </c>
      <c r="D9" s="116">
        <v>0</v>
      </c>
      <c r="E9" s="116">
        <v>0</v>
      </c>
      <c r="F9" s="84">
        <f t="shared" si="2"/>
        <v>1</v>
      </c>
      <c r="G9" s="77">
        <v>0</v>
      </c>
      <c r="H9" s="77">
        <v>0</v>
      </c>
      <c r="I9" s="77">
        <v>0</v>
      </c>
      <c r="J9" s="77">
        <v>2</v>
      </c>
      <c r="K9" s="77">
        <v>0</v>
      </c>
      <c r="L9" s="77">
        <v>0</v>
      </c>
      <c r="M9" s="77">
        <v>0</v>
      </c>
      <c r="N9" s="130">
        <f t="shared" si="3"/>
        <v>2</v>
      </c>
      <c r="O9" s="77">
        <v>0</v>
      </c>
      <c r="P9" s="84">
        <f t="shared" si="0"/>
        <v>1</v>
      </c>
      <c r="Q9" s="77">
        <v>0</v>
      </c>
      <c r="R9" s="77">
        <v>0</v>
      </c>
      <c r="S9" s="134"/>
    </row>
    <row r="10" spans="1:19" x14ac:dyDescent="0.25">
      <c r="A10" s="119" t="s">
        <v>25</v>
      </c>
      <c r="B10" s="116">
        <f t="shared" si="1"/>
        <v>75</v>
      </c>
      <c r="C10" s="116">
        <v>55</v>
      </c>
      <c r="D10" s="116">
        <v>19</v>
      </c>
      <c r="E10" s="116">
        <v>1</v>
      </c>
      <c r="F10" s="84">
        <f t="shared" si="2"/>
        <v>0.7432432432432432</v>
      </c>
      <c r="G10" s="77">
        <v>0</v>
      </c>
      <c r="H10" s="77">
        <v>2</v>
      </c>
      <c r="I10" s="77">
        <v>5</v>
      </c>
      <c r="J10" s="77">
        <v>16</v>
      </c>
      <c r="K10" s="77">
        <v>0</v>
      </c>
      <c r="L10" s="77">
        <v>0</v>
      </c>
      <c r="M10" s="77">
        <v>4</v>
      </c>
      <c r="N10" s="130">
        <f t="shared" si="3"/>
        <v>27</v>
      </c>
      <c r="O10" s="77">
        <v>43</v>
      </c>
      <c r="P10" s="84">
        <f t="shared" si="0"/>
        <v>0.38571428571428573</v>
      </c>
      <c r="Q10" s="77">
        <v>0</v>
      </c>
      <c r="R10" s="77">
        <v>5</v>
      </c>
      <c r="S10" s="134"/>
    </row>
    <row r="11" spans="1:19" x14ac:dyDescent="0.25">
      <c r="A11" s="119" t="s">
        <v>26</v>
      </c>
      <c r="B11" s="116">
        <f t="shared" si="1"/>
        <v>126</v>
      </c>
      <c r="C11" s="116">
        <v>87</v>
      </c>
      <c r="D11" s="116">
        <v>39</v>
      </c>
      <c r="E11" s="116">
        <v>0</v>
      </c>
      <c r="F11" s="84">
        <f t="shared" si="2"/>
        <v>0.69047619047619047</v>
      </c>
      <c r="G11" s="77">
        <v>0</v>
      </c>
      <c r="H11" s="77">
        <v>29</v>
      </c>
      <c r="I11" s="77">
        <v>27</v>
      </c>
      <c r="J11" s="77">
        <v>28</v>
      </c>
      <c r="K11" s="77">
        <v>0</v>
      </c>
      <c r="L11" s="77">
        <v>0</v>
      </c>
      <c r="M11" s="77">
        <v>5</v>
      </c>
      <c r="N11" s="130">
        <f t="shared" si="3"/>
        <v>89</v>
      </c>
      <c r="O11" s="77">
        <v>35</v>
      </c>
      <c r="P11" s="84">
        <f t="shared" si="0"/>
        <v>0.717741935483871</v>
      </c>
      <c r="Q11" s="77">
        <v>0</v>
      </c>
      <c r="R11" s="77">
        <v>2</v>
      </c>
      <c r="S11" s="134"/>
    </row>
    <row r="12" spans="1:19" x14ac:dyDescent="0.25">
      <c r="A12" s="119" t="s">
        <v>27</v>
      </c>
      <c r="B12" s="116">
        <f t="shared" si="1"/>
        <v>18</v>
      </c>
      <c r="C12" s="116">
        <v>6</v>
      </c>
      <c r="D12" s="116">
        <v>12</v>
      </c>
      <c r="E12" s="116">
        <v>0</v>
      </c>
      <c r="F12" s="84">
        <f t="shared" si="2"/>
        <v>0.33333333333333331</v>
      </c>
      <c r="G12" s="77">
        <v>0</v>
      </c>
      <c r="H12" s="77">
        <v>6</v>
      </c>
      <c r="I12" s="77">
        <v>2</v>
      </c>
      <c r="J12" s="77">
        <v>2</v>
      </c>
      <c r="K12" s="77">
        <v>0</v>
      </c>
      <c r="L12" s="77">
        <v>0</v>
      </c>
      <c r="M12" s="77">
        <v>2</v>
      </c>
      <c r="N12" s="130">
        <f t="shared" si="3"/>
        <v>12</v>
      </c>
      <c r="O12" s="77">
        <v>5</v>
      </c>
      <c r="P12" s="84">
        <f t="shared" si="0"/>
        <v>0.70588235294117652</v>
      </c>
      <c r="Q12" s="77">
        <v>1</v>
      </c>
      <c r="R12" s="77">
        <v>0</v>
      </c>
      <c r="S12" s="134"/>
    </row>
    <row r="13" spans="1:19" x14ac:dyDescent="0.25">
      <c r="A13" s="121" t="s">
        <v>22</v>
      </c>
      <c r="B13" s="116">
        <f t="shared" si="1"/>
        <v>5</v>
      </c>
      <c r="C13" s="116">
        <v>2</v>
      </c>
      <c r="D13" s="116">
        <v>3</v>
      </c>
      <c r="E13" s="116">
        <v>0</v>
      </c>
      <c r="F13" s="84">
        <f t="shared" si="2"/>
        <v>0.4</v>
      </c>
      <c r="G13" s="77">
        <v>0</v>
      </c>
      <c r="H13" s="77">
        <v>1</v>
      </c>
      <c r="I13" s="77">
        <v>0</v>
      </c>
      <c r="J13" s="77">
        <v>2</v>
      </c>
      <c r="K13" s="77">
        <v>0</v>
      </c>
      <c r="L13" s="77">
        <v>0</v>
      </c>
      <c r="M13" s="77">
        <v>1</v>
      </c>
      <c r="N13" s="130">
        <f t="shared" si="3"/>
        <v>4</v>
      </c>
      <c r="O13" s="77">
        <v>1</v>
      </c>
      <c r="P13" s="84">
        <f t="shared" si="0"/>
        <v>0.8</v>
      </c>
      <c r="Q13" s="77">
        <v>0</v>
      </c>
      <c r="R13" s="77">
        <v>0</v>
      </c>
      <c r="S13" s="134"/>
    </row>
    <row r="14" spans="1:19" x14ac:dyDescent="0.25">
      <c r="A14" s="121" t="s">
        <v>28</v>
      </c>
      <c r="B14" s="116">
        <f t="shared" ref="B14" si="4">C14+D14+E14</f>
        <v>1</v>
      </c>
      <c r="C14" s="116">
        <v>1</v>
      </c>
      <c r="D14" s="116">
        <v>0</v>
      </c>
      <c r="E14" s="116">
        <v>0</v>
      </c>
      <c r="F14" s="84">
        <f t="shared" ref="F14" si="5">C14/(B14-E14)</f>
        <v>1</v>
      </c>
      <c r="G14" s="77">
        <v>0</v>
      </c>
      <c r="H14" s="77">
        <v>1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130">
        <f t="shared" si="3"/>
        <v>1</v>
      </c>
      <c r="O14" s="77">
        <v>0</v>
      </c>
      <c r="P14" s="84">
        <f t="shared" si="0"/>
        <v>1</v>
      </c>
      <c r="Q14" s="77">
        <v>0</v>
      </c>
      <c r="R14" s="77">
        <v>0</v>
      </c>
      <c r="S14" s="134"/>
    </row>
    <row r="15" spans="1:19" x14ac:dyDescent="0.25">
      <c r="A15" s="121" t="s">
        <v>29</v>
      </c>
      <c r="B15" s="116">
        <f t="shared" si="1"/>
        <v>12</v>
      </c>
      <c r="C15" s="116">
        <v>3</v>
      </c>
      <c r="D15" s="116">
        <v>9</v>
      </c>
      <c r="E15" s="116">
        <v>0</v>
      </c>
      <c r="F15" s="84">
        <f t="shared" si="2"/>
        <v>0.25</v>
      </c>
      <c r="G15" s="77">
        <v>0</v>
      </c>
      <c r="H15" s="77">
        <v>4</v>
      </c>
      <c r="I15" s="77">
        <v>2</v>
      </c>
      <c r="J15" s="77">
        <v>0</v>
      </c>
      <c r="K15" s="77">
        <v>0</v>
      </c>
      <c r="L15" s="77">
        <v>0</v>
      </c>
      <c r="M15" s="77">
        <v>1</v>
      </c>
      <c r="N15" s="130">
        <f t="shared" si="3"/>
        <v>7</v>
      </c>
      <c r="O15" s="77">
        <v>4</v>
      </c>
      <c r="P15" s="84">
        <f t="shared" si="0"/>
        <v>0.63636363636363635</v>
      </c>
      <c r="Q15" s="77">
        <v>1</v>
      </c>
      <c r="R15" s="77">
        <v>0</v>
      </c>
      <c r="S15" s="134"/>
    </row>
    <row r="16" spans="1:19" x14ac:dyDescent="0.25">
      <c r="A16" s="119" t="s">
        <v>30</v>
      </c>
      <c r="B16" s="116">
        <f t="shared" si="1"/>
        <v>4</v>
      </c>
      <c r="C16" s="116">
        <v>3</v>
      </c>
      <c r="D16" s="116">
        <v>1</v>
      </c>
      <c r="E16" s="116">
        <v>0</v>
      </c>
      <c r="F16" s="84">
        <f t="shared" si="2"/>
        <v>0.75</v>
      </c>
      <c r="G16" s="77">
        <v>0</v>
      </c>
      <c r="H16" s="77">
        <v>0</v>
      </c>
      <c r="I16" s="77">
        <v>1</v>
      </c>
      <c r="J16" s="77">
        <v>0</v>
      </c>
      <c r="K16" s="77">
        <v>0</v>
      </c>
      <c r="L16" s="77">
        <v>0</v>
      </c>
      <c r="M16" s="77">
        <v>1</v>
      </c>
      <c r="N16" s="130">
        <f t="shared" si="3"/>
        <v>2</v>
      </c>
      <c r="O16" s="77">
        <v>2</v>
      </c>
      <c r="P16" s="84">
        <f t="shared" si="0"/>
        <v>0.5</v>
      </c>
      <c r="Q16" s="77">
        <v>0</v>
      </c>
      <c r="R16" s="77">
        <v>0</v>
      </c>
      <c r="S16" s="134"/>
    </row>
    <row r="17" spans="1:19" x14ac:dyDescent="0.25">
      <c r="A17" s="119" t="s">
        <v>31</v>
      </c>
      <c r="B17" s="116">
        <f t="shared" si="1"/>
        <v>19</v>
      </c>
      <c r="C17" s="116">
        <v>15</v>
      </c>
      <c r="D17" s="116">
        <v>4</v>
      </c>
      <c r="E17" s="116">
        <v>0</v>
      </c>
      <c r="F17" s="84">
        <f t="shared" si="2"/>
        <v>0.78947368421052633</v>
      </c>
      <c r="G17" s="77">
        <v>0</v>
      </c>
      <c r="H17" s="77">
        <v>2</v>
      </c>
      <c r="I17" s="77">
        <v>0</v>
      </c>
      <c r="J17" s="77">
        <v>5</v>
      </c>
      <c r="K17" s="77">
        <v>0</v>
      </c>
      <c r="L17" s="77">
        <v>0</v>
      </c>
      <c r="M17" s="77">
        <v>0</v>
      </c>
      <c r="N17" s="130">
        <f t="shared" si="3"/>
        <v>7</v>
      </c>
      <c r="O17" s="77">
        <v>11</v>
      </c>
      <c r="P17" s="84">
        <f t="shared" si="0"/>
        <v>0.3888888888888889</v>
      </c>
      <c r="Q17" s="77">
        <v>1</v>
      </c>
      <c r="R17" s="77">
        <v>0</v>
      </c>
      <c r="S17" s="134"/>
    </row>
    <row r="18" spans="1:19" x14ac:dyDescent="0.25">
      <c r="A18" s="119" t="s">
        <v>32</v>
      </c>
      <c r="B18" s="116">
        <f t="shared" si="1"/>
        <v>286</v>
      </c>
      <c r="C18" s="116">
        <v>165</v>
      </c>
      <c r="D18" s="116">
        <v>121</v>
      </c>
      <c r="E18" s="116">
        <v>0</v>
      </c>
      <c r="F18" s="84">
        <f t="shared" si="2"/>
        <v>0.57692307692307687</v>
      </c>
      <c r="G18" s="77">
        <v>2</v>
      </c>
      <c r="H18" s="77">
        <v>28</v>
      </c>
      <c r="I18" s="77">
        <v>51</v>
      </c>
      <c r="J18" s="77">
        <v>58</v>
      </c>
      <c r="K18" s="77">
        <v>4</v>
      </c>
      <c r="L18" s="77">
        <v>0</v>
      </c>
      <c r="M18" s="77">
        <v>9</v>
      </c>
      <c r="N18" s="130">
        <f t="shared" si="3"/>
        <v>152</v>
      </c>
      <c r="O18" s="77">
        <v>105</v>
      </c>
      <c r="P18" s="84">
        <f>N18/(N18+O18)</f>
        <v>0.59143968871595332</v>
      </c>
      <c r="Q18" s="77">
        <v>17</v>
      </c>
      <c r="R18" s="77">
        <v>12</v>
      </c>
      <c r="S18" s="134"/>
    </row>
    <row r="19" spans="1:19" x14ac:dyDescent="0.25">
      <c r="A19" s="119" t="s">
        <v>33</v>
      </c>
      <c r="B19" s="116">
        <f t="shared" si="1"/>
        <v>472</v>
      </c>
      <c r="C19" s="116">
        <v>326</v>
      </c>
      <c r="D19" s="116">
        <v>146</v>
      </c>
      <c r="E19" s="116">
        <v>0</v>
      </c>
      <c r="F19" s="84">
        <f t="shared" si="2"/>
        <v>0.69067796610169496</v>
      </c>
      <c r="G19" s="77">
        <v>2</v>
      </c>
      <c r="H19" s="77">
        <v>25</v>
      </c>
      <c r="I19" s="77">
        <v>76</v>
      </c>
      <c r="J19" s="77">
        <v>176</v>
      </c>
      <c r="K19" s="77">
        <v>15</v>
      </c>
      <c r="L19" s="77">
        <v>0</v>
      </c>
      <c r="M19" s="77">
        <v>25</v>
      </c>
      <c r="N19" s="130">
        <f t="shared" si="3"/>
        <v>319</v>
      </c>
      <c r="O19" s="77">
        <v>129</v>
      </c>
      <c r="P19" s="84">
        <f t="shared" si="0"/>
        <v>0.7120535714285714</v>
      </c>
      <c r="Q19" s="77">
        <v>4</v>
      </c>
      <c r="R19" s="77">
        <v>20</v>
      </c>
      <c r="S19" s="134"/>
    </row>
    <row r="20" spans="1:19" x14ac:dyDescent="0.25">
      <c r="A20" s="119" t="s">
        <v>34</v>
      </c>
      <c r="B20" s="116">
        <f t="shared" si="1"/>
        <v>353</v>
      </c>
      <c r="C20" s="116">
        <v>108</v>
      </c>
      <c r="D20" s="116">
        <v>245</v>
      </c>
      <c r="E20" s="116">
        <v>0</v>
      </c>
      <c r="F20" s="84">
        <f t="shared" si="2"/>
        <v>0.30594900849858359</v>
      </c>
      <c r="G20" s="77">
        <v>0</v>
      </c>
      <c r="H20" s="77">
        <v>43</v>
      </c>
      <c r="I20" s="77">
        <v>52</v>
      </c>
      <c r="J20" s="77">
        <v>68</v>
      </c>
      <c r="K20" s="77">
        <v>5</v>
      </c>
      <c r="L20" s="77">
        <v>0</v>
      </c>
      <c r="M20" s="77">
        <v>15</v>
      </c>
      <c r="N20" s="130">
        <f t="shared" si="3"/>
        <v>183</v>
      </c>
      <c r="O20" s="77">
        <v>100</v>
      </c>
      <c r="P20" s="84">
        <f t="shared" si="0"/>
        <v>0.64664310954063609</v>
      </c>
      <c r="Q20" s="77">
        <v>56</v>
      </c>
      <c r="R20" s="77">
        <v>14</v>
      </c>
      <c r="S20" s="134"/>
    </row>
    <row r="21" spans="1:19" x14ac:dyDescent="0.25">
      <c r="A21" s="119" t="s">
        <v>35</v>
      </c>
      <c r="B21" s="116">
        <f t="shared" si="1"/>
        <v>202</v>
      </c>
      <c r="C21" s="116">
        <v>141</v>
      </c>
      <c r="D21" s="116">
        <v>60</v>
      </c>
      <c r="E21" s="116">
        <v>1</v>
      </c>
      <c r="F21" s="84">
        <f t="shared" si="2"/>
        <v>0.70149253731343286</v>
      </c>
      <c r="G21" s="77">
        <v>0</v>
      </c>
      <c r="H21" s="77">
        <v>10</v>
      </c>
      <c r="I21" s="77">
        <v>18</v>
      </c>
      <c r="J21" s="77">
        <v>46</v>
      </c>
      <c r="K21" s="77">
        <v>4</v>
      </c>
      <c r="L21" s="77">
        <v>0</v>
      </c>
      <c r="M21" s="77">
        <v>13</v>
      </c>
      <c r="N21" s="130">
        <f t="shared" si="3"/>
        <v>91</v>
      </c>
      <c r="O21" s="77">
        <v>104</v>
      </c>
      <c r="P21" s="84">
        <f t="shared" si="0"/>
        <v>0.46666666666666667</v>
      </c>
      <c r="Q21" s="77">
        <v>4</v>
      </c>
      <c r="R21" s="77">
        <v>3</v>
      </c>
      <c r="S21" s="134"/>
    </row>
    <row r="22" spans="1:19" x14ac:dyDescent="0.25">
      <c r="A22" s="121" t="s">
        <v>22</v>
      </c>
      <c r="B22" s="116">
        <f t="shared" si="1"/>
        <v>158</v>
      </c>
      <c r="C22" s="116">
        <v>107</v>
      </c>
      <c r="D22" s="116">
        <v>50</v>
      </c>
      <c r="E22" s="116">
        <v>1</v>
      </c>
      <c r="F22" s="84">
        <f t="shared" si="2"/>
        <v>0.68152866242038213</v>
      </c>
      <c r="G22" s="77">
        <v>0</v>
      </c>
      <c r="H22" s="77">
        <v>8</v>
      </c>
      <c r="I22" s="77">
        <v>15</v>
      </c>
      <c r="J22" s="77">
        <v>38</v>
      </c>
      <c r="K22" s="77">
        <v>3</v>
      </c>
      <c r="L22" s="77">
        <v>0</v>
      </c>
      <c r="M22" s="77">
        <v>10</v>
      </c>
      <c r="N22" s="130">
        <f t="shared" si="3"/>
        <v>74</v>
      </c>
      <c r="O22" s="77">
        <v>78</v>
      </c>
      <c r="P22" s="84">
        <f t="shared" si="0"/>
        <v>0.48684210526315791</v>
      </c>
      <c r="Q22" s="77">
        <v>4</v>
      </c>
      <c r="R22" s="77">
        <v>2</v>
      </c>
      <c r="S22" s="134"/>
    </row>
    <row r="23" spans="1:19" x14ac:dyDescent="0.25">
      <c r="A23" s="121" t="s">
        <v>36</v>
      </c>
      <c r="B23" s="116">
        <f t="shared" si="1"/>
        <v>20</v>
      </c>
      <c r="C23" s="116">
        <v>17</v>
      </c>
      <c r="D23" s="116">
        <v>3</v>
      </c>
      <c r="E23" s="116">
        <v>0</v>
      </c>
      <c r="F23" s="84">
        <f t="shared" si="2"/>
        <v>0.85</v>
      </c>
      <c r="G23" s="77">
        <v>0</v>
      </c>
      <c r="H23" s="77">
        <v>2</v>
      </c>
      <c r="I23" s="77">
        <v>1</v>
      </c>
      <c r="J23" s="77">
        <v>4</v>
      </c>
      <c r="K23" s="77">
        <v>0</v>
      </c>
      <c r="L23" s="77">
        <v>0</v>
      </c>
      <c r="M23" s="77">
        <v>2</v>
      </c>
      <c r="N23" s="130">
        <f t="shared" si="3"/>
        <v>9</v>
      </c>
      <c r="O23" s="77">
        <v>11</v>
      </c>
      <c r="P23" s="84">
        <f t="shared" si="0"/>
        <v>0.45</v>
      </c>
      <c r="Q23" s="77">
        <v>0</v>
      </c>
      <c r="R23" s="77">
        <v>0</v>
      </c>
      <c r="S23" s="134"/>
    </row>
    <row r="24" spans="1:19" x14ac:dyDescent="0.25">
      <c r="A24" s="121" t="s">
        <v>37</v>
      </c>
      <c r="B24" s="116">
        <f t="shared" si="1"/>
        <v>12</v>
      </c>
      <c r="C24" s="116">
        <v>9</v>
      </c>
      <c r="D24" s="116">
        <v>3</v>
      </c>
      <c r="E24" s="116">
        <v>0</v>
      </c>
      <c r="F24" s="84">
        <f t="shared" si="2"/>
        <v>0.75</v>
      </c>
      <c r="G24" s="77">
        <v>0</v>
      </c>
      <c r="H24" s="77">
        <v>0</v>
      </c>
      <c r="I24" s="77">
        <v>2</v>
      </c>
      <c r="J24" s="77">
        <v>3</v>
      </c>
      <c r="K24" s="77">
        <v>1</v>
      </c>
      <c r="L24" s="77">
        <v>0</v>
      </c>
      <c r="M24" s="77">
        <v>0</v>
      </c>
      <c r="N24" s="130">
        <f t="shared" si="3"/>
        <v>6</v>
      </c>
      <c r="O24" s="77">
        <v>5</v>
      </c>
      <c r="P24" s="84">
        <f t="shared" si="0"/>
        <v>0.54545454545454541</v>
      </c>
      <c r="Q24" s="77">
        <v>0</v>
      </c>
      <c r="R24" s="77">
        <v>1</v>
      </c>
      <c r="S24" s="134"/>
    </row>
    <row r="25" spans="1:19" x14ac:dyDescent="0.25">
      <c r="A25" s="121" t="s">
        <v>38</v>
      </c>
      <c r="B25" s="116">
        <f t="shared" si="1"/>
        <v>10</v>
      </c>
      <c r="C25" s="116">
        <v>7</v>
      </c>
      <c r="D25" s="116">
        <v>3</v>
      </c>
      <c r="E25" s="116">
        <v>0</v>
      </c>
      <c r="F25" s="84">
        <f t="shared" si="2"/>
        <v>0.7</v>
      </c>
      <c r="G25" s="77">
        <v>0</v>
      </c>
      <c r="H25" s="77">
        <v>0</v>
      </c>
      <c r="I25" s="77">
        <v>0</v>
      </c>
      <c r="J25" s="77">
        <v>1</v>
      </c>
      <c r="K25" s="77">
        <v>0</v>
      </c>
      <c r="L25" s="77">
        <v>0</v>
      </c>
      <c r="M25" s="77">
        <v>1</v>
      </c>
      <c r="N25" s="130">
        <f t="shared" si="3"/>
        <v>2</v>
      </c>
      <c r="O25" s="77">
        <v>8</v>
      </c>
      <c r="P25" s="84">
        <f t="shared" si="0"/>
        <v>0.2</v>
      </c>
      <c r="Q25" s="77">
        <v>0</v>
      </c>
      <c r="R25" s="77">
        <v>0</v>
      </c>
      <c r="S25" s="134"/>
    </row>
    <row r="26" spans="1:19" x14ac:dyDescent="0.25">
      <c r="A26" s="121" t="s">
        <v>39</v>
      </c>
      <c r="B26" s="116">
        <f t="shared" si="1"/>
        <v>2</v>
      </c>
      <c r="C26" s="116">
        <v>1</v>
      </c>
      <c r="D26" s="116">
        <v>1</v>
      </c>
      <c r="E26" s="116">
        <v>0</v>
      </c>
      <c r="F26" s="84">
        <f t="shared" si="2"/>
        <v>0.5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130">
        <f t="shared" si="3"/>
        <v>0</v>
      </c>
      <c r="O26" s="77">
        <v>2</v>
      </c>
      <c r="P26" s="84">
        <f t="shared" si="0"/>
        <v>0</v>
      </c>
      <c r="Q26" s="77">
        <v>0</v>
      </c>
      <c r="R26" s="77">
        <v>0</v>
      </c>
      <c r="S26" s="134"/>
    </row>
    <row r="27" spans="1:19" x14ac:dyDescent="0.25">
      <c r="A27" s="119" t="s">
        <v>40</v>
      </c>
      <c r="B27" s="116">
        <f t="shared" si="1"/>
        <v>0</v>
      </c>
      <c r="C27" s="116">
        <v>0</v>
      </c>
      <c r="D27" s="116">
        <v>0</v>
      </c>
      <c r="E27" s="116">
        <v>0</v>
      </c>
      <c r="F27" s="84" t="e">
        <f t="shared" si="2"/>
        <v>#DIV/0!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30">
        <f t="shared" si="3"/>
        <v>0</v>
      </c>
      <c r="O27" s="77">
        <v>0</v>
      </c>
      <c r="P27" s="84" t="e">
        <f t="shared" si="0"/>
        <v>#DIV/0!</v>
      </c>
      <c r="Q27" s="77">
        <v>0</v>
      </c>
      <c r="R27" s="77">
        <v>0</v>
      </c>
      <c r="S27" s="134"/>
    </row>
    <row r="28" spans="1:19" x14ac:dyDescent="0.25">
      <c r="A28" s="119" t="s">
        <v>41</v>
      </c>
      <c r="B28" s="116">
        <f t="shared" si="1"/>
        <v>5</v>
      </c>
      <c r="C28" s="116">
        <v>4</v>
      </c>
      <c r="D28" s="116">
        <v>1</v>
      </c>
      <c r="E28" s="116">
        <v>0</v>
      </c>
      <c r="F28" s="84">
        <f t="shared" si="2"/>
        <v>0.8</v>
      </c>
      <c r="G28" s="77">
        <v>0</v>
      </c>
      <c r="H28" s="77">
        <v>0</v>
      </c>
      <c r="I28" s="77">
        <v>2</v>
      </c>
      <c r="J28" s="77">
        <v>0</v>
      </c>
      <c r="K28" s="77">
        <v>0</v>
      </c>
      <c r="L28" s="77">
        <v>0</v>
      </c>
      <c r="M28" s="77">
        <v>0</v>
      </c>
      <c r="N28" s="130">
        <f t="shared" si="3"/>
        <v>2</v>
      </c>
      <c r="O28" s="77">
        <v>2</v>
      </c>
      <c r="P28" s="84">
        <f t="shared" si="0"/>
        <v>0.5</v>
      </c>
      <c r="Q28" s="77">
        <v>0</v>
      </c>
      <c r="R28" s="77">
        <v>1</v>
      </c>
      <c r="S28" s="134"/>
    </row>
    <row r="29" spans="1:19" x14ac:dyDescent="0.25">
      <c r="A29" s="119" t="s">
        <v>42</v>
      </c>
      <c r="B29" s="116">
        <f t="shared" si="1"/>
        <v>20</v>
      </c>
      <c r="C29" s="116">
        <v>9</v>
      </c>
      <c r="D29" s="116">
        <v>11</v>
      </c>
      <c r="E29" s="116">
        <v>0</v>
      </c>
      <c r="F29" s="84">
        <f t="shared" si="2"/>
        <v>0.45</v>
      </c>
      <c r="G29" s="77">
        <v>0</v>
      </c>
      <c r="H29" s="77">
        <v>1</v>
      </c>
      <c r="I29" s="77">
        <v>5</v>
      </c>
      <c r="J29" s="77">
        <v>5</v>
      </c>
      <c r="K29" s="77">
        <v>0</v>
      </c>
      <c r="L29" s="77">
        <v>0</v>
      </c>
      <c r="M29" s="77">
        <v>3</v>
      </c>
      <c r="N29" s="130">
        <f t="shared" si="3"/>
        <v>14</v>
      </c>
      <c r="O29" s="77">
        <v>5</v>
      </c>
      <c r="P29" s="84">
        <f t="shared" si="0"/>
        <v>0.73684210526315785</v>
      </c>
      <c r="Q29" s="77">
        <v>0</v>
      </c>
      <c r="R29" s="77">
        <v>1</v>
      </c>
      <c r="S29" s="134"/>
    </row>
    <row r="30" spans="1:19" x14ac:dyDescent="0.25">
      <c r="A30" s="119" t="s">
        <v>43</v>
      </c>
      <c r="B30" s="116">
        <f t="shared" si="1"/>
        <v>108</v>
      </c>
      <c r="C30" s="116">
        <v>39</v>
      </c>
      <c r="D30" s="116">
        <v>66</v>
      </c>
      <c r="E30" s="116">
        <v>3</v>
      </c>
      <c r="F30" s="84">
        <f t="shared" si="2"/>
        <v>0.37142857142857144</v>
      </c>
      <c r="G30" s="77">
        <v>0</v>
      </c>
      <c r="H30" s="77">
        <v>9</v>
      </c>
      <c r="I30" s="77">
        <v>4</v>
      </c>
      <c r="J30" s="77">
        <v>14</v>
      </c>
      <c r="K30" s="77">
        <v>0</v>
      </c>
      <c r="L30" s="77">
        <v>0</v>
      </c>
      <c r="M30" s="77">
        <v>5</v>
      </c>
      <c r="N30" s="130">
        <f t="shared" si="3"/>
        <v>32</v>
      </c>
      <c r="O30" s="77">
        <v>68</v>
      </c>
      <c r="P30" s="84">
        <f t="shared" si="0"/>
        <v>0.32</v>
      </c>
      <c r="Q30" s="77">
        <v>3</v>
      </c>
      <c r="R30" s="77">
        <v>5</v>
      </c>
      <c r="S30" s="134"/>
    </row>
    <row r="31" spans="1:19" x14ac:dyDescent="0.25">
      <c r="A31" s="119" t="s">
        <v>44</v>
      </c>
      <c r="B31" s="116">
        <f t="shared" si="1"/>
        <v>2</v>
      </c>
      <c r="C31" s="116">
        <v>1</v>
      </c>
      <c r="D31" s="116">
        <v>1</v>
      </c>
      <c r="E31" s="116">
        <v>0</v>
      </c>
      <c r="F31" s="84">
        <f t="shared" si="2"/>
        <v>0.5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130">
        <f t="shared" si="3"/>
        <v>0</v>
      </c>
      <c r="O31" s="77">
        <v>2</v>
      </c>
      <c r="P31" s="84">
        <f t="shared" si="0"/>
        <v>0</v>
      </c>
      <c r="Q31" s="77">
        <v>0</v>
      </c>
      <c r="R31" s="77">
        <v>0</v>
      </c>
      <c r="S31" s="134"/>
    </row>
    <row r="32" spans="1:19" x14ac:dyDescent="0.25">
      <c r="A32" s="119" t="s">
        <v>45</v>
      </c>
      <c r="B32" s="116">
        <f t="shared" si="1"/>
        <v>89</v>
      </c>
      <c r="C32" s="116">
        <v>64</v>
      </c>
      <c r="D32" s="116">
        <v>25</v>
      </c>
      <c r="E32" s="116">
        <v>0</v>
      </c>
      <c r="F32" s="84">
        <f t="shared" si="2"/>
        <v>0.7191011235955056</v>
      </c>
      <c r="G32" s="77">
        <v>0</v>
      </c>
      <c r="H32" s="77">
        <v>4</v>
      </c>
      <c r="I32" s="77">
        <v>34</v>
      </c>
      <c r="J32" s="77">
        <v>23</v>
      </c>
      <c r="K32" s="77">
        <v>5</v>
      </c>
      <c r="L32" s="77">
        <v>1</v>
      </c>
      <c r="M32" s="77">
        <v>4</v>
      </c>
      <c r="N32" s="130">
        <f t="shared" si="3"/>
        <v>71</v>
      </c>
      <c r="O32" s="77">
        <v>16</v>
      </c>
      <c r="P32" s="84">
        <f t="shared" si="0"/>
        <v>0.81609195402298851</v>
      </c>
      <c r="Q32" s="77">
        <v>1</v>
      </c>
      <c r="R32" s="77">
        <v>1</v>
      </c>
      <c r="S32" s="134"/>
    </row>
    <row r="33" spans="1:19" x14ac:dyDescent="0.25">
      <c r="A33" s="119" t="s">
        <v>46</v>
      </c>
      <c r="B33" s="116">
        <f t="shared" si="1"/>
        <v>123</v>
      </c>
      <c r="C33" s="116">
        <v>77</v>
      </c>
      <c r="D33" s="116">
        <v>46</v>
      </c>
      <c r="E33" s="116">
        <v>0</v>
      </c>
      <c r="F33" s="84">
        <f t="shared" si="2"/>
        <v>0.62601626016260159</v>
      </c>
      <c r="G33" s="77">
        <v>0</v>
      </c>
      <c r="H33" s="77">
        <v>12</v>
      </c>
      <c r="I33" s="77">
        <v>15</v>
      </c>
      <c r="J33" s="77">
        <v>25</v>
      </c>
      <c r="K33" s="77">
        <v>1</v>
      </c>
      <c r="L33" s="77">
        <v>1</v>
      </c>
      <c r="M33" s="77">
        <v>4</v>
      </c>
      <c r="N33" s="130">
        <f t="shared" si="3"/>
        <v>58</v>
      </c>
      <c r="O33" s="77">
        <v>43</v>
      </c>
      <c r="P33" s="84">
        <f t="shared" si="0"/>
        <v>0.57425742574257421</v>
      </c>
      <c r="Q33" s="77">
        <v>10</v>
      </c>
      <c r="R33" s="77">
        <v>12</v>
      </c>
      <c r="S33" s="134"/>
    </row>
    <row r="34" spans="1:19" x14ac:dyDescent="0.25">
      <c r="A34" s="119" t="s">
        <v>47</v>
      </c>
      <c r="B34" s="116">
        <f t="shared" si="1"/>
        <v>2</v>
      </c>
      <c r="C34" s="116">
        <v>2</v>
      </c>
      <c r="D34" s="116">
        <v>0</v>
      </c>
      <c r="E34" s="116">
        <v>0</v>
      </c>
      <c r="F34" s="84">
        <f t="shared" si="2"/>
        <v>1</v>
      </c>
      <c r="G34" s="77">
        <v>0</v>
      </c>
      <c r="H34" s="77">
        <v>0</v>
      </c>
      <c r="I34" s="77">
        <v>0</v>
      </c>
      <c r="J34" s="77">
        <v>1</v>
      </c>
      <c r="K34" s="77">
        <v>0</v>
      </c>
      <c r="L34" s="77">
        <v>0</v>
      </c>
      <c r="M34" s="77">
        <v>0</v>
      </c>
      <c r="N34" s="130">
        <f t="shared" si="3"/>
        <v>1</v>
      </c>
      <c r="O34" s="77">
        <v>0</v>
      </c>
      <c r="P34" s="84">
        <f t="shared" si="0"/>
        <v>1</v>
      </c>
      <c r="Q34" s="77">
        <v>0</v>
      </c>
      <c r="R34" s="77">
        <v>1</v>
      </c>
      <c r="S34" s="134"/>
    </row>
    <row r="35" spans="1:19" x14ac:dyDescent="0.25">
      <c r="A35" s="119" t="s">
        <v>48</v>
      </c>
      <c r="B35" s="116">
        <f t="shared" si="1"/>
        <v>18</v>
      </c>
      <c r="C35" s="116">
        <v>7</v>
      </c>
      <c r="D35" s="116">
        <v>11</v>
      </c>
      <c r="E35" s="116">
        <v>0</v>
      </c>
      <c r="F35" s="84">
        <f t="shared" si="2"/>
        <v>0.3888888888888889</v>
      </c>
      <c r="G35" s="77">
        <v>0</v>
      </c>
      <c r="H35" s="77">
        <v>0</v>
      </c>
      <c r="I35" s="77">
        <v>2</v>
      </c>
      <c r="J35" s="77">
        <v>3</v>
      </c>
      <c r="K35" s="77">
        <v>1</v>
      </c>
      <c r="L35" s="77">
        <v>0</v>
      </c>
      <c r="M35" s="77">
        <v>1</v>
      </c>
      <c r="N35" s="130">
        <f t="shared" si="3"/>
        <v>7</v>
      </c>
      <c r="O35" s="77">
        <v>11</v>
      </c>
      <c r="P35" s="84">
        <f t="shared" si="0"/>
        <v>0.3888888888888889</v>
      </c>
      <c r="Q35" s="77">
        <v>0</v>
      </c>
      <c r="R35" s="77">
        <v>0</v>
      </c>
      <c r="S35" s="134"/>
    </row>
    <row r="36" spans="1:19" x14ac:dyDescent="0.25">
      <c r="A36" s="119" t="s">
        <v>49</v>
      </c>
      <c r="B36" s="116">
        <f t="shared" si="1"/>
        <v>20</v>
      </c>
      <c r="C36" s="116">
        <v>14</v>
      </c>
      <c r="D36" s="116">
        <v>6</v>
      </c>
      <c r="E36" s="116">
        <v>0</v>
      </c>
      <c r="F36" s="84">
        <f t="shared" si="2"/>
        <v>0.7</v>
      </c>
      <c r="G36" s="77">
        <v>0</v>
      </c>
      <c r="H36" s="77">
        <v>0</v>
      </c>
      <c r="I36" s="77">
        <v>1</v>
      </c>
      <c r="J36" s="77">
        <v>8</v>
      </c>
      <c r="K36" s="77">
        <v>0</v>
      </c>
      <c r="L36" s="77">
        <v>0</v>
      </c>
      <c r="M36" s="77">
        <v>2</v>
      </c>
      <c r="N36" s="130">
        <f t="shared" si="3"/>
        <v>11</v>
      </c>
      <c r="O36" s="77">
        <v>8</v>
      </c>
      <c r="P36" s="84">
        <f t="shared" si="0"/>
        <v>0.57894736842105265</v>
      </c>
      <c r="Q36" s="77">
        <v>1</v>
      </c>
      <c r="R36" s="77">
        <v>0</v>
      </c>
      <c r="S36" s="134"/>
    </row>
    <row r="37" spans="1:19" x14ac:dyDescent="0.25">
      <c r="A37" s="121" t="s">
        <v>50</v>
      </c>
      <c r="B37" s="116">
        <f t="shared" si="1"/>
        <v>5</v>
      </c>
      <c r="C37" s="116">
        <v>2</v>
      </c>
      <c r="D37" s="116">
        <v>3</v>
      </c>
      <c r="E37" s="116">
        <v>0</v>
      </c>
      <c r="F37" s="84">
        <f t="shared" si="2"/>
        <v>0.4</v>
      </c>
      <c r="G37" s="77">
        <v>0</v>
      </c>
      <c r="H37" s="77">
        <v>0</v>
      </c>
      <c r="I37" s="77">
        <v>0</v>
      </c>
      <c r="J37" s="77">
        <v>1</v>
      </c>
      <c r="K37" s="77">
        <v>0</v>
      </c>
      <c r="L37" s="77">
        <v>0</v>
      </c>
      <c r="M37" s="77">
        <v>0</v>
      </c>
      <c r="N37" s="130">
        <f t="shared" si="3"/>
        <v>1</v>
      </c>
      <c r="O37" s="77">
        <v>3</v>
      </c>
      <c r="P37" s="84">
        <f t="shared" si="0"/>
        <v>0.25</v>
      </c>
      <c r="Q37" s="77">
        <v>1</v>
      </c>
      <c r="R37" s="77">
        <v>0</v>
      </c>
      <c r="S37" s="134"/>
    </row>
    <row r="38" spans="1:19" x14ac:dyDescent="0.25">
      <c r="A38" s="121" t="s">
        <v>51</v>
      </c>
      <c r="B38" s="116">
        <f t="shared" si="1"/>
        <v>8</v>
      </c>
      <c r="C38" s="116">
        <v>7</v>
      </c>
      <c r="D38" s="116">
        <v>1</v>
      </c>
      <c r="E38" s="116">
        <v>0</v>
      </c>
      <c r="F38" s="84">
        <f t="shared" si="2"/>
        <v>0.875</v>
      </c>
      <c r="G38" s="77">
        <v>0</v>
      </c>
      <c r="H38" s="77">
        <v>0</v>
      </c>
      <c r="I38" s="77">
        <v>0</v>
      </c>
      <c r="J38" s="77">
        <v>4</v>
      </c>
      <c r="K38" s="77">
        <v>0</v>
      </c>
      <c r="L38" s="77">
        <v>0</v>
      </c>
      <c r="M38" s="77">
        <v>0</v>
      </c>
      <c r="N38" s="130">
        <f t="shared" si="3"/>
        <v>4</v>
      </c>
      <c r="O38" s="77">
        <v>4</v>
      </c>
      <c r="P38" s="84">
        <f t="shared" si="0"/>
        <v>0.5</v>
      </c>
      <c r="Q38" s="77">
        <v>0</v>
      </c>
      <c r="R38" s="77">
        <v>0</v>
      </c>
      <c r="S38" s="134"/>
    </row>
    <row r="39" spans="1:19" x14ac:dyDescent="0.25">
      <c r="A39" s="121" t="s">
        <v>52</v>
      </c>
      <c r="B39" s="116">
        <f t="shared" ref="B39" si="6">C39+D39+E39</f>
        <v>1</v>
      </c>
      <c r="C39" s="116">
        <v>1</v>
      </c>
      <c r="D39" s="116">
        <v>0</v>
      </c>
      <c r="E39" s="116">
        <v>0</v>
      </c>
      <c r="F39" s="84">
        <f t="shared" ref="F39" si="7">C39/(B39-E39)</f>
        <v>1</v>
      </c>
      <c r="G39" s="77">
        <v>0</v>
      </c>
      <c r="H39" s="77">
        <v>0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130">
        <f t="shared" ref="N39" si="8">SUM(G39:M39)</f>
        <v>1</v>
      </c>
      <c r="O39" s="77">
        <v>0</v>
      </c>
      <c r="P39" s="84">
        <f t="shared" si="0"/>
        <v>1</v>
      </c>
      <c r="Q39" s="77">
        <v>0</v>
      </c>
      <c r="R39" s="77">
        <v>0</v>
      </c>
      <c r="S39" s="134"/>
    </row>
    <row r="40" spans="1:19" x14ac:dyDescent="0.25">
      <c r="A40" s="121" t="s">
        <v>53</v>
      </c>
      <c r="B40" s="116">
        <f t="shared" si="1"/>
        <v>6</v>
      </c>
      <c r="C40" s="116">
        <v>4</v>
      </c>
      <c r="D40" s="116">
        <v>2</v>
      </c>
      <c r="E40" s="116">
        <v>0</v>
      </c>
      <c r="F40" s="84">
        <f t="shared" si="2"/>
        <v>0.66666666666666663</v>
      </c>
      <c r="G40" s="77">
        <v>0</v>
      </c>
      <c r="H40" s="77">
        <v>0</v>
      </c>
      <c r="I40" s="77">
        <v>0</v>
      </c>
      <c r="J40" s="77">
        <v>3</v>
      </c>
      <c r="K40" s="77">
        <v>0</v>
      </c>
      <c r="L40" s="77">
        <v>0</v>
      </c>
      <c r="M40" s="77">
        <v>2</v>
      </c>
      <c r="N40" s="130">
        <f t="shared" si="3"/>
        <v>5</v>
      </c>
      <c r="O40" s="77">
        <v>1</v>
      </c>
      <c r="P40" s="84">
        <f t="shared" si="0"/>
        <v>0.83333333333333337</v>
      </c>
      <c r="Q40" s="77">
        <v>0</v>
      </c>
      <c r="R40" s="77">
        <v>0</v>
      </c>
      <c r="S40" s="134"/>
    </row>
    <row r="41" spans="1:19" x14ac:dyDescent="0.25">
      <c r="A41" s="119" t="s">
        <v>54</v>
      </c>
      <c r="B41" s="116">
        <f t="shared" si="1"/>
        <v>67</v>
      </c>
      <c r="C41" s="116">
        <v>26</v>
      </c>
      <c r="D41" s="116">
        <v>40</v>
      </c>
      <c r="E41" s="116">
        <v>1</v>
      </c>
      <c r="F41" s="84">
        <f t="shared" si="2"/>
        <v>0.39393939393939392</v>
      </c>
      <c r="G41" s="77">
        <v>0</v>
      </c>
      <c r="H41" s="77">
        <v>8</v>
      </c>
      <c r="I41" s="77">
        <v>11</v>
      </c>
      <c r="J41" s="77">
        <v>14</v>
      </c>
      <c r="K41" s="77">
        <v>0</v>
      </c>
      <c r="L41" s="77">
        <v>0</v>
      </c>
      <c r="M41" s="77">
        <v>3</v>
      </c>
      <c r="N41" s="130">
        <f t="shared" si="3"/>
        <v>36</v>
      </c>
      <c r="O41" s="77">
        <v>28</v>
      </c>
      <c r="P41" s="84">
        <f t="shared" si="0"/>
        <v>0.5625</v>
      </c>
      <c r="Q41" s="77">
        <v>2</v>
      </c>
      <c r="R41" s="77">
        <v>1</v>
      </c>
      <c r="S41" s="134"/>
    </row>
    <row r="42" spans="1:19" x14ac:dyDescent="0.25">
      <c r="A42" s="119" t="s">
        <v>55</v>
      </c>
      <c r="B42" s="116">
        <f t="shared" si="1"/>
        <v>31</v>
      </c>
      <c r="C42" s="116">
        <v>12</v>
      </c>
      <c r="D42" s="116">
        <v>19</v>
      </c>
      <c r="E42" s="116">
        <v>0</v>
      </c>
      <c r="F42" s="84">
        <f t="shared" si="2"/>
        <v>0.38709677419354838</v>
      </c>
      <c r="G42" s="77">
        <v>0</v>
      </c>
      <c r="H42" s="77">
        <v>3</v>
      </c>
      <c r="I42" s="77">
        <v>4</v>
      </c>
      <c r="J42" s="77">
        <v>4</v>
      </c>
      <c r="K42" s="77">
        <v>0</v>
      </c>
      <c r="L42" s="77">
        <v>0</v>
      </c>
      <c r="M42" s="77">
        <v>2</v>
      </c>
      <c r="N42" s="130">
        <f t="shared" si="3"/>
        <v>13</v>
      </c>
      <c r="O42" s="77">
        <v>17</v>
      </c>
      <c r="P42" s="84">
        <f t="shared" si="0"/>
        <v>0.43333333333333335</v>
      </c>
      <c r="Q42" s="77">
        <v>0</v>
      </c>
      <c r="R42" s="77">
        <v>1</v>
      </c>
      <c r="S42" s="134"/>
    </row>
    <row r="43" spans="1:19" x14ac:dyDescent="0.25">
      <c r="A43" s="119" t="s">
        <v>56</v>
      </c>
      <c r="B43" s="116">
        <f t="shared" si="1"/>
        <v>11</v>
      </c>
      <c r="C43" s="116">
        <v>6</v>
      </c>
      <c r="D43" s="116">
        <v>5</v>
      </c>
      <c r="E43" s="116">
        <v>0</v>
      </c>
      <c r="F43" s="84">
        <f t="shared" si="2"/>
        <v>0.54545454545454541</v>
      </c>
      <c r="G43" s="77">
        <v>0</v>
      </c>
      <c r="H43" s="77">
        <v>0</v>
      </c>
      <c r="I43" s="77">
        <v>0</v>
      </c>
      <c r="J43" s="77">
        <v>2</v>
      </c>
      <c r="K43" s="77">
        <v>0</v>
      </c>
      <c r="L43" s="77">
        <v>0</v>
      </c>
      <c r="M43" s="77">
        <v>4</v>
      </c>
      <c r="N43" s="130">
        <f t="shared" si="3"/>
        <v>6</v>
      </c>
      <c r="O43" s="77">
        <v>5</v>
      </c>
      <c r="P43" s="84">
        <f t="shared" si="0"/>
        <v>0.54545454545454541</v>
      </c>
      <c r="Q43" s="77">
        <v>0</v>
      </c>
      <c r="R43" s="77">
        <v>0</v>
      </c>
      <c r="S43" s="134"/>
    </row>
    <row r="44" spans="1:19" x14ac:dyDescent="0.25">
      <c r="A44" s="119" t="s">
        <v>295</v>
      </c>
      <c r="B44" s="116">
        <f t="shared" si="1"/>
        <v>17</v>
      </c>
      <c r="C44" s="116">
        <v>11</v>
      </c>
      <c r="D44" s="116">
        <v>6</v>
      </c>
      <c r="E44" s="116">
        <v>0</v>
      </c>
      <c r="F44" s="84">
        <f t="shared" si="2"/>
        <v>0.6470588235294118</v>
      </c>
      <c r="G44" s="77">
        <v>0</v>
      </c>
      <c r="H44" s="77">
        <v>0</v>
      </c>
      <c r="I44" s="77">
        <v>2</v>
      </c>
      <c r="J44" s="77">
        <v>7</v>
      </c>
      <c r="K44" s="77">
        <v>1</v>
      </c>
      <c r="L44" s="77">
        <v>0</v>
      </c>
      <c r="M44" s="77">
        <v>1</v>
      </c>
      <c r="N44" s="130">
        <f t="shared" si="3"/>
        <v>11</v>
      </c>
      <c r="O44" s="77">
        <v>5</v>
      </c>
      <c r="P44" s="84">
        <f t="shared" si="0"/>
        <v>0.6875</v>
      </c>
      <c r="Q44" s="77">
        <v>0</v>
      </c>
      <c r="R44" s="77">
        <v>1</v>
      </c>
      <c r="S44" s="134"/>
    </row>
    <row r="45" spans="1:19" x14ac:dyDescent="0.25">
      <c r="A45" s="119" t="s">
        <v>57</v>
      </c>
      <c r="B45" s="116">
        <f t="shared" ref="B45" si="9">C45+D45+E45</f>
        <v>198</v>
      </c>
      <c r="C45" s="116">
        <v>121</v>
      </c>
      <c r="D45" s="116">
        <v>77</v>
      </c>
      <c r="E45" s="116">
        <v>0</v>
      </c>
      <c r="F45" s="84">
        <f t="shared" ref="F45" si="10">C45/(B45-E45)</f>
        <v>0.61111111111111116</v>
      </c>
      <c r="G45" s="77">
        <v>0</v>
      </c>
      <c r="H45" s="77">
        <v>11</v>
      </c>
      <c r="I45" s="77">
        <v>30</v>
      </c>
      <c r="J45" s="77">
        <v>53</v>
      </c>
      <c r="K45" s="77">
        <v>2</v>
      </c>
      <c r="L45" s="77">
        <v>0</v>
      </c>
      <c r="M45" s="77">
        <v>10</v>
      </c>
      <c r="N45" s="130">
        <f t="shared" si="3"/>
        <v>106</v>
      </c>
      <c r="O45" s="77">
        <v>77</v>
      </c>
      <c r="P45" s="84">
        <f t="shared" si="0"/>
        <v>0.57923497267759561</v>
      </c>
      <c r="Q45" s="77">
        <v>9</v>
      </c>
      <c r="R45" s="77">
        <v>6</v>
      </c>
      <c r="S45" s="134"/>
    </row>
    <row r="46" spans="1:19" x14ac:dyDescent="0.25">
      <c r="A46" s="119" t="s">
        <v>58</v>
      </c>
      <c r="B46" s="83">
        <f t="shared" si="1"/>
        <v>1113</v>
      </c>
      <c r="C46" s="116">
        <v>863</v>
      </c>
      <c r="D46" s="116">
        <v>249</v>
      </c>
      <c r="E46" s="116">
        <v>1</v>
      </c>
      <c r="F46" s="84">
        <f t="shared" si="2"/>
        <v>0.77607913669064743</v>
      </c>
      <c r="G46" s="77">
        <v>0</v>
      </c>
      <c r="H46" s="77">
        <v>131</v>
      </c>
      <c r="I46" s="77">
        <v>218</v>
      </c>
      <c r="J46" s="77">
        <v>293</v>
      </c>
      <c r="K46" s="77">
        <v>15</v>
      </c>
      <c r="L46" s="77">
        <v>0</v>
      </c>
      <c r="M46" s="77">
        <v>47</v>
      </c>
      <c r="N46" s="130">
        <f t="shared" si="3"/>
        <v>704</v>
      </c>
      <c r="O46" s="77">
        <v>345</v>
      </c>
      <c r="P46" s="84">
        <f t="shared" si="0"/>
        <v>0.67111534795042893</v>
      </c>
      <c r="Q46" s="77">
        <v>34</v>
      </c>
      <c r="R46" s="77">
        <v>30</v>
      </c>
      <c r="S46" s="134"/>
    </row>
    <row r="47" spans="1:19" x14ac:dyDescent="0.25">
      <c r="A47" s="119" t="s">
        <v>59</v>
      </c>
      <c r="B47" s="116">
        <f t="shared" ref="B47" si="11">C47+D47+E47</f>
        <v>5</v>
      </c>
      <c r="C47" s="116">
        <v>3</v>
      </c>
      <c r="D47" s="116">
        <v>2</v>
      </c>
      <c r="E47" s="116">
        <v>0</v>
      </c>
      <c r="F47" s="84">
        <f t="shared" ref="F47" si="12">C47/(B47-E47)</f>
        <v>0.6</v>
      </c>
      <c r="G47" s="77">
        <v>0</v>
      </c>
      <c r="H47" s="77">
        <v>0</v>
      </c>
      <c r="I47" s="77">
        <v>1</v>
      </c>
      <c r="J47" s="77">
        <v>3</v>
      </c>
      <c r="K47" s="77">
        <v>0</v>
      </c>
      <c r="L47" s="77">
        <v>0</v>
      </c>
      <c r="M47" s="77">
        <v>0</v>
      </c>
      <c r="N47" s="130">
        <f t="shared" si="3"/>
        <v>4</v>
      </c>
      <c r="O47" s="77">
        <v>1</v>
      </c>
      <c r="P47" s="84">
        <f t="shared" si="0"/>
        <v>0.8</v>
      </c>
      <c r="Q47" s="77">
        <v>0</v>
      </c>
      <c r="R47" s="77">
        <v>0</v>
      </c>
      <c r="S47" s="134"/>
    </row>
    <row r="48" spans="1:19" x14ac:dyDescent="0.25">
      <c r="A48" s="119" t="s">
        <v>296</v>
      </c>
      <c r="B48" s="116">
        <f t="shared" si="1"/>
        <v>3</v>
      </c>
      <c r="C48" s="116">
        <v>3</v>
      </c>
      <c r="D48" s="116">
        <v>0</v>
      </c>
      <c r="E48" s="116">
        <v>0</v>
      </c>
      <c r="F48" s="84">
        <f t="shared" si="2"/>
        <v>1</v>
      </c>
      <c r="G48" s="77">
        <v>0</v>
      </c>
      <c r="H48" s="77">
        <v>0</v>
      </c>
      <c r="I48" s="77">
        <v>1</v>
      </c>
      <c r="J48" s="77">
        <v>1</v>
      </c>
      <c r="K48" s="77">
        <v>0</v>
      </c>
      <c r="L48" s="77">
        <v>0</v>
      </c>
      <c r="M48" s="77">
        <v>0</v>
      </c>
      <c r="N48" s="130">
        <f t="shared" si="3"/>
        <v>2</v>
      </c>
      <c r="O48" s="77">
        <v>1</v>
      </c>
      <c r="P48" s="84">
        <f t="shared" si="0"/>
        <v>0.66666666666666663</v>
      </c>
      <c r="Q48" s="77">
        <v>0</v>
      </c>
      <c r="R48" s="77">
        <v>0</v>
      </c>
      <c r="S48" s="134"/>
    </row>
    <row r="49" spans="1:19" x14ac:dyDescent="0.25">
      <c r="A49" s="119" t="s">
        <v>61</v>
      </c>
      <c r="B49" s="116">
        <f t="shared" si="1"/>
        <v>2</v>
      </c>
      <c r="C49" s="116">
        <v>1</v>
      </c>
      <c r="D49" s="116">
        <v>1</v>
      </c>
      <c r="E49" s="116">
        <v>0</v>
      </c>
      <c r="F49" s="84">
        <f t="shared" si="2"/>
        <v>0.5</v>
      </c>
      <c r="G49" s="77">
        <v>0</v>
      </c>
      <c r="H49" s="77">
        <v>0</v>
      </c>
      <c r="I49" s="77">
        <v>0</v>
      </c>
      <c r="J49" s="77">
        <v>1</v>
      </c>
      <c r="K49" s="77">
        <v>0</v>
      </c>
      <c r="L49" s="77">
        <v>0</v>
      </c>
      <c r="M49" s="77">
        <v>0</v>
      </c>
      <c r="N49" s="130">
        <f t="shared" si="3"/>
        <v>1</v>
      </c>
      <c r="O49" s="77">
        <v>1</v>
      </c>
      <c r="P49" s="84">
        <f t="shared" si="0"/>
        <v>0.5</v>
      </c>
      <c r="Q49" s="77">
        <v>0</v>
      </c>
      <c r="R49" s="77">
        <v>0</v>
      </c>
      <c r="S49" s="134"/>
    </row>
    <row r="50" spans="1:19" x14ac:dyDescent="0.25">
      <c r="A50" s="119" t="s">
        <v>62</v>
      </c>
      <c r="B50" s="116">
        <f t="shared" si="1"/>
        <v>141</v>
      </c>
      <c r="C50" s="116">
        <v>109</v>
      </c>
      <c r="D50" s="116">
        <v>32</v>
      </c>
      <c r="E50" s="116">
        <v>0</v>
      </c>
      <c r="F50" s="84">
        <f t="shared" si="2"/>
        <v>0.77304964539007093</v>
      </c>
      <c r="G50" s="77">
        <v>1</v>
      </c>
      <c r="H50" s="77">
        <v>10</v>
      </c>
      <c r="I50" s="77">
        <v>33</v>
      </c>
      <c r="J50" s="77">
        <v>36</v>
      </c>
      <c r="K50" s="77">
        <v>3</v>
      </c>
      <c r="L50" s="77">
        <v>0</v>
      </c>
      <c r="M50" s="77">
        <v>5</v>
      </c>
      <c r="N50" s="130">
        <f t="shared" si="3"/>
        <v>88</v>
      </c>
      <c r="O50" s="77">
        <v>43</v>
      </c>
      <c r="P50" s="84">
        <f t="shared" si="0"/>
        <v>0.6717557251908397</v>
      </c>
      <c r="Q50" s="77">
        <v>3</v>
      </c>
      <c r="R50" s="77">
        <v>7</v>
      </c>
      <c r="S50" s="134"/>
    </row>
    <row r="51" spans="1:19" x14ac:dyDescent="0.25">
      <c r="A51" s="119" t="s">
        <v>28</v>
      </c>
      <c r="B51" s="116">
        <f t="shared" ref="B51" si="13">C51+D51+E51</f>
        <v>1</v>
      </c>
      <c r="C51" s="116">
        <v>1</v>
      </c>
      <c r="D51" s="116">
        <v>0</v>
      </c>
      <c r="E51" s="116">
        <v>0</v>
      </c>
      <c r="F51" s="84">
        <f t="shared" ref="F51" si="14">C51/(B51-E51)</f>
        <v>1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130">
        <f t="shared" si="3"/>
        <v>0</v>
      </c>
      <c r="O51" s="77">
        <v>1</v>
      </c>
      <c r="P51" s="84">
        <f t="shared" si="0"/>
        <v>0</v>
      </c>
      <c r="Q51" s="77">
        <v>0</v>
      </c>
      <c r="R51" s="77">
        <v>0</v>
      </c>
      <c r="S51" s="134"/>
    </row>
    <row r="52" spans="1:19" x14ac:dyDescent="0.25">
      <c r="A52" s="119" t="s">
        <v>63</v>
      </c>
      <c r="B52" s="116">
        <f t="shared" si="1"/>
        <v>59</v>
      </c>
      <c r="C52" s="116">
        <v>32</v>
      </c>
      <c r="D52" s="116">
        <v>27</v>
      </c>
      <c r="E52" s="116">
        <v>0</v>
      </c>
      <c r="F52" s="84">
        <f t="shared" si="2"/>
        <v>0.5423728813559322</v>
      </c>
      <c r="G52" s="77">
        <v>0</v>
      </c>
      <c r="H52" s="77">
        <v>8</v>
      </c>
      <c r="I52" s="77">
        <v>9</v>
      </c>
      <c r="J52" s="77">
        <v>15</v>
      </c>
      <c r="K52" s="77">
        <v>0</v>
      </c>
      <c r="L52" s="77">
        <v>1</v>
      </c>
      <c r="M52" s="77">
        <v>4</v>
      </c>
      <c r="N52" s="130">
        <f t="shared" si="3"/>
        <v>37</v>
      </c>
      <c r="O52" s="77">
        <v>21</v>
      </c>
      <c r="P52" s="84">
        <f t="shared" si="0"/>
        <v>0.63793103448275867</v>
      </c>
      <c r="Q52" s="77">
        <v>1</v>
      </c>
      <c r="R52" s="77">
        <v>0</v>
      </c>
      <c r="S52" s="134"/>
    </row>
    <row r="53" spans="1:19" x14ac:dyDescent="0.25">
      <c r="A53" s="119" t="s">
        <v>64</v>
      </c>
      <c r="B53" s="116">
        <f t="shared" si="1"/>
        <v>277</v>
      </c>
      <c r="C53" s="116">
        <v>141</v>
      </c>
      <c r="D53" s="116">
        <v>136</v>
      </c>
      <c r="E53" s="116">
        <v>0</v>
      </c>
      <c r="F53" s="84">
        <f t="shared" si="2"/>
        <v>0.50902527075812276</v>
      </c>
      <c r="G53" s="77">
        <v>1</v>
      </c>
      <c r="H53" s="77">
        <v>36</v>
      </c>
      <c r="I53" s="77">
        <v>50</v>
      </c>
      <c r="J53" s="77">
        <v>73</v>
      </c>
      <c r="K53" s="77">
        <v>8</v>
      </c>
      <c r="L53" s="77">
        <v>0</v>
      </c>
      <c r="M53" s="77">
        <v>15</v>
      </c>
      <c r="N53" s="130">
        <f t="shared" si="3"/>
        <v>183</v>
      </c>
      <c r="O53" s="77">
        <v>74</v>
      </c>
      <c r="P53" s="84">
        <f t="shared" si="0"/>
        <v>0.71206225680933855</v>
      </c>
      <c r="Q53" s="77">
        <v>9</v>
      </c>
      <c r="R53" s="77">
        <v>11</v>
      </c>
      <c r="S53" s="134"/>
    </row>
    <row r="54" spans="1:19" x14ac:dyDescent="0.25">
      <c r="A54" s="119" t="s">
        <v>297</v>
      </c>
      <c r="B54" s="116">
        <f t="shared" si="1"/>
        <v>26</v>
      </c>
      <c r="C54" s="116">
        <v>24</v>
      </c>
      <c r="D54" s="116">
        <v>2</v>
      </c>
      <c r="E54" s="116">
        <v>0</v>
      </c>
      <c r="F54" s="84">
        <f t="shared" si="2"/>
        <v>0.92307692307692313</v>
      </c>
      <c r="G54" s="77">
        <v>0</v>
      </c>
      <c r="H54" s="77">
        <v>5</v>
      </c>
      <c r="I54" s="77">
        <v>3</v>
      </c>
      <c r="J54" s="77">
        <v>9</v>
      </c>
      <c r="K54" s="77">
        <v>0</v>
      </c>
      <c r="L54" s="77">
        <v>0</v>
      </c>
      <c r="M54" s="77">
        <v>2</v>
      </c>
      <c r="N54" s="130">
        <f t="shared" si="3"/>
        <v>19</v>
      </c>
      <c r="O54" s="116">
        <v>6</v>
      </c>
      <c r="P54" s="135">
        <f t="shared" si="0"/>
        <v>0.76</v>
      </c>
      <c r="Q54" s="116">
        <v>0</v>
      </c>
      <c r="R54" s="116">
        <v>1</v>
      </c>
      <c r="S54" s="134"/>
    </row>
    <row r="55" spans="1:19" ht="15.75" thickBot="1" x14ac:dyDescent="0.3">
      <c r="A55" s="122" t="s">
        <v>66</v>
      </c>
      <c r="B55" s="123">
        <f>SUM(C55:E55)</f>
        <v>3910</v>
      </c>
      <c r="C55" s="123">
        <f>SUM(C5+C6+C10+C11+C12+C16+C17+C18+C19+C20+C21+C27+C28+C29+C30+C31+C32+C33+C34+C35+C36+C41+C42+C43+C44+C46+C48+C49+C50+C52+C53+C54+C51+C47+C45)</f>
        <v>2487</v>
      </c>
      <c r="D55" s="123">
        <f>SUM(D5+D6+D10+D11+D12+D16+D17+D18+D19+D20+D21+D27+D28+D29+D30+D31+D32+D33+D34+D35+D36+D41+D42+D43+D44+D46+D48+D49+D50+D52+D53+D54+D51+D47+D45)</f>
        <v>1416</v>
      </c>
      <c r="E55" s="123">
        <f>SUM(E5+E6+E10+E11+E12+E16+E17+E18+E19+E20+E21+E27+E28+E29+E30+E31+E32+E33+E34+E35+E36+E41+E42+E43+E44+E46+E48+E49+E50+E52+E53+E54+E51+E47+E45)</f>
        <v>7</v>
      </c>
      <c r="F55" s="110">
        <f t="shared" si="2"/>
        <v>0.63720215219062259</v>
      </c>
      <c r="G55" s="123">
        <f>SUM(G5+G6+G10+G11+G12+G16+G17+G18+G19+G20+G21+G27+G28+G29+G30+G31+G32+G33+G34+G35+G36+G41+G42+G43+G44+G46+G48+G49+G50+G52+G53+G54+G45+G47+G51)</f>
        <v>6</v>
      </c>
      <c r="H55" s="123">
        <f>SUM(H5+H6+H10+H11+H12+H16+H17+H18+H19+H20+H21+H27+H28+H29+H30+H31+H32+H33+H34+H35+H36+H41+H42+H43+H44+H46+H48+H49+H50+H52+H53+H54+H45+H47+H51)</f>
        <v>383</v>
      </c>
      <c r="I55" s="123">
        <f>SUM(I5+I6+I10+I11+I12+I16+I17+I18+I19+I20+I21+I27+I28+I29+I30+I31+I32+I33+I34+I35+I36+I41+I42+I43+I44+I46+I48+I49+I50+I52+I53+I54+I45+I47+I51)</f>
        <v>662</v>
      </c>
      <c r="J55" s="123">
        <f>SUM(J5+J6+J10+J11+J12+J16+J17+J18+J19+J20+J21+J27+J28+J29+J30+J31+J32+J33+J34+J35+J36+J41+J42+J43+J44+J46+J48+J49+J50+J52+J53+J54+J45+J47+J51)</f>
        <v>992</v>
      </c>
      <c r="K55" s="123">
        <f>SUM(K5+K6+K10+K11+K12+K16+K17+K18+K19+K20+K21+K27+K28+K29+K30+K31+K32+K33+K34+K35+K36+K41+K42+K43+K44+K46+K48+K49+K50+K52+K53+K54+K45+K47+K51)</f>
        <v>65</v>
      </c>
      <c r="L55" s="123">
        <f t="shared" ref="H55:M55" si="15">SUM(L5+L6+L10+L11+L12+L16+L17+L18+L19+L20+L21+L27+L28+L29+L30+L31+L32+L33+L34+L35+L36+L41+L42+L43+L44+L46+L48+L49+L50+L52+L53+L54+L45+L47+L51)</f>
        <v>3</v>
      </c>
      <c r="M55" s="123">
        <f t="shared" si="15"/>
        <v>188</v>
      </c>
      <c r="N55" s="123">
        <f>SUM(G55:M55)</f>
        <v>2299</v>
      </c>
      <c r="O55" s="123">
        <f>SUM(O5+O6+O10+O11+O12+O16+O17+O18+O19+O20+O21+O27+O28+O29+O30+O31+O32+O33+O34+O35+O36+O41+O42+O43+O44+O45+O46+O47+O48+O49+O50+O51+O52+O53+O54)</f>
        <v>1320</v>
      </c>
      <c r="P55" s="110">
        <f t="shared" si="0"/>
        <v>0.63525835866261393</v>
      </c>
      <c r="Q55" s="123">
        <f t="shared" ref="P55:R55" si="16">SUM(Q5+Q6+Q10+Q11+Q12+Q16+Q17+Q18+Q19+Q20+Q21+Q27+Q28+Q29+Q30+Q31+Q32+Q33+Q34+Q35+Q36+Q41+Q42+Q43+Q44+Q45+Q46+Q47+Q48+Q49+Q50+Q51+Q52+Q53+Q54)</f>
        <v>156</v>
      </c>
      <c r="R55" s="123">
        <f t="shared" si="16"/>
        <v>135</v>
      </c>
      <c r="S55" s="134"/>
    </row>
    <row r="56" spans="1:19" ht="15.75" x14ac:dyDescent="0.25">
      <c r="A56" s="114" t="s">
        <v>67</v>
      </c>
      <c r="B56" s="116"/>
      <c r="C56" s="116"/>
      <c r="D56" s="116"/>
      <c r="E56" s="116"/>
      <c r="F56" s="116" t="s">
        <v>68</v>
      </c>
      <c r="G56" s="116"/>
      <c r="H56" s="116"/>
      <c r="I56" s="116"/>
      <c r="J56" s="116"/>
      <c r="K56" s="116"/>
      <c r="L56" s="116"/>
      <c r="M56" s="116"/>
      <c r="N56" s="116"/>
      <c r="O56" s="116"/>
      <c r="P56" s="116" t="s">
        <v>68</v>
      </c>
      <c r="Q56" s="116"/>
      <c r="R56" s="116"/>
      <c r="S56" s="134"/>
    </row>
    <row r="57" spans="1:19" x14ac:dyDescent="0.25">
      <c r="A57" s="119" t="s">
        <v>69</v>
      </c>
      <c r="B57" s="116">
        <f>C57+D57+E57</f>
        <v>217</v>
      </c>
      <c r="C57" s="128">
        <v>149</v>
      </c>
      <c r="D57" s="128">
        <v>68</v>
      </c>
      <c r="E57" s="128">
        <v>0</v>
      </c>
      <c r="F57" s="120">
        <f>C57/(B57-E57)</f>
        <v>0.68663594470046085</v>
      </c>
      <c r="G57" s="77">
        <v>0</v>
      </c>
      <c r="H57" s="77">
        <v>39</v>
      </c>
      <c r="I57" s="77">
        <v>39</v>
      </c>
      <c r="J57" s="77">
        <v>59</v>
      </c>
      <c r="K57" s="77">
        <v>4</v>
      </c>
      <c r="L57" s="77">
        <v>0</v>
      </c>
      <c r="M57" s="77">
        <v>6</v>
      </c>
      <c r="N57" s="116">
        <f>SUM(G57:M57)</f>
        <v>147</v>
      </c>
      <c r="O57" s="77">
        <v>54</v>
      </c>
      <c r="P57" s="120">
        <f>N57/(N57+O57)</f>
        <v>0.73134328358208955</v>
      </c>
      <c r="Q57" s="77">
        <v>11</v>
      </c>
      <c r="R57" s="77">
        <v>5</v>
      </c>
      <c r="S57" s="134"/>
    </row>
    <row r="58" spans="1:19" x14ac:dyDescent="0.25">
      <c r="A58" s="119" t="s">
        <v>70</v>
      </c>
      <c r="B58" s="83">
        <f t="shared" ref="B58:B87" si="17">C58+D58+E58</f>
        <v>1261</v>
      </c>
      <c r="C58" s="128">
        <v>889</v>
      </c>
      <c r="D58" s="128">
        <v>370</v>
      </c>
      <c r="E58" s="128">
        <v>2</v>
      </c>
      <c r="F58" s="120">
        <f t="shared" ref="F58:F88" si="18">C58/(B58-E58)</f>
        <v>0.70611596505162832</v>
      </c>
      <c r="G58" s="77">
        <v>0</v>
      </c>
      <c r="H58" s="77">
        <v>222</v>
      </c>
      <c r="I58" s="77">
        <v>248</v>
      </c>
      <c r="J58" s="77">
        <v>296</v>
      </c>
      <c r="K58" s="77">
        <v>23</v>
      </c>
      <c r="L58" s="77">
        <v>1</v>
      </c>
      <c r="M58" s="77">
        <v>50</v>
      </c>
      <c r="N58" s="116">
        <f t="shared" ref="N58:N87" si="19">SUM(G58:M58)</f>
        <v>840</v>
      </c>
      <c r="O58" s="77">
        <v>301</v>
      </c>
      <c r="P58" s="120">
        <f t="shared" ref="P58:P88" si="20">N58/(N58+O58)</f>
        <v>0.73619631901840488</v>
      </c>
      <c r="Q58" s="77">
        <v>58</v>
      </c>
      <c r="R58" s="77">
        <v>62</v>
      </c>
      <c r="S58" s="134"/>
    </row>
    <row r="59" spans="1:19" x14ac:dyDescent="0.25">
      <c r="A59" s="121" t="s">
        <v>22</v>
      </c>
      <c r="B59" s="83">
        <f t="shared" si="17"/>
        <v>1249</v>
      </c>
      <c r="C59" s="128">
        <v>880</v>
      </c>
      <c r="D59" s="128">
        <v>368</v>
      </c>
      <c r="E59" s="128">
        <v>1</v>
      </c>
      <c r="F59" s="120">
        <f t="shared" si="18"/>
        <v>0.70512820512820518</v>
      </c>
      <c r="G59" s="77">
        <v>0</v>
      </c>
      <c r="H59" s="77">
        <v>219</v>
      </c>
      <c r="I59" s="77">
        <v>247</v>
      </c>
      <c r="J59" s="77">
        <v>294</v>
      </c>
      <c r="K59" s="77">
        <v>23</v>
      </c>
      <c r="L59" s="77">
        <v>1</v>
      </c>
      <c r="M59" s="77">
        <v>48</v>
      </c>
      <c r="N59" s="116">
        <f t="shared" si="19"/>
        <v>832</v>
      </c>
      <c r="O59" s="77">
        <v>298</v>
      </c>
      <c r="P59" s="120">
        <f t="shared" si="20"/>
        <v>0.73628318584070795</v>
      </c>
      <c r="Q59" s="77">
        <v>58</v>
      </c>
      <c r="R59" s="77">
        <v>61</v>
      </c>
      <c r="S59" s="134"/>
    </row>
    <row r="60" spans="1:19" x14ac:dyDescent="0.25">
      <c r="A60" s="121" t="s">
        <v>71</v>
      </c>
      <c r="B60" s="116">
        <f t="shared" si="17"/>
        <v>12</v>
      </c>
      <c r="C60" s="128">
        <v>9</v>
      </c>
      <c r="D60" s="128">
        <v>2</v>
      </c>
      <c r="E60" s="128">
        <v>1</v>
      </c>
      <c r="F60" s="120">
        <f t="shared" si="18"/>
        <v>0.81818181818181823</v>
      </c>
      <c r="G60" s="77">
        <v>0</v>
      </c>
      <c r="H60" s="77">
        <v>3</v>
      </c>
      <c r="I60" s="77">
        <v>1</v>
      </c>
      <c r="J60" s="77">
        <v>2</v>
      </c>
      <c r="K60" s="77">
        <v>0</v>
      </c>
      <c r="L60" s="77">
        <v>0</v>
      </c>
      <c r="M60" s="77">
        <v>2</v>
      </c>
      <c r="N60" s="116">
        <f t="shared" si="19"/>
        <v>8</v>
      </c>
      <c r="O60" s="77">
        <v>3</v>
      </c>
      <c r="P60" s="120">
        <f t="shared" si="20"/>
        <v>0.72727272727272729</v>
      </c>
      <c r="Q60" s="77">
        <v>0</v>
      </c>
      <c r="R60" s="77">
        <v>1</v>
      </c>
      <c r="S60" s="134"/>
    </row>
    <row r="61" spans="1:19" x14ac:dyDescent="0.25">
      <c r="A61" s="119" t="s">
        <v>72</v>
      </c>
      <c r="B61" s="116">
        <f t="shared" si="17"/>
        <v>87</v>
      </c>
      <c r="C61" s="128">
        <v>42</v>
      </c>
      <c r="D61" s="128">
        <v>43</v>
      </c>
      <c r="E61" s="128">
        <v>2</v>
      </c>
      <c r="F61" s="120">
        <f t="shared" si="18"/>
        <v>0.49411764705882355</v>
      </c>
      <c r="G61" s="77">
        <v>0</v>
      </c>
      <c r="H61" s="77">
        <v>17</v>
      </c>
      <c r="I61" s="77">
        <v>8</v>
      </c>
      <c r="J61" s="77">
        <v>20</v>
      </c>
      <c r="K61" s="77">
        <v>0</v>
      </c>
      <c r="L61" s="77">
        <v>0</v>
      </c>
      <c r="M61" s="77">
        <v>0</v>
      </c>
      <c r="N61" s="116">
        <f t="shared" si="19"/>
        <v>45</v>
      </c>
      <c r="O61" s="77">
        <v>30</v>
      </c>
      <c r="P61" s="120">
        <f t="shared" si="20"/>
        <v>0.6</v>
      </c>
      <c r="Q61" s="77">
        <v>9</v>
      </c>
      <c r="R61" s="77">
        <v>3</v>
      </c>
      <c r="S61" s="134"/>
    </row>
    <row r="62" spans="1:19" x14ac:dyDescent="0.25">
      <c r="A62" s="119" t="s">
        <v>73</v>
      </c>
      <c r="B62" s="116">
        <f t="shared" si="17"/>
        <v>103</v>
      </c>
      <c r="C62" s="128">
        <v>18</v>
      </c>
      <c r="D62" s="128">
        <v>84</v>
      </c>
      <c r="E62" s="128">
        <v>1</v>
      </c>
      <c r="F62" s="120">
        <f t="shared" si="18"/>
        <v>0.17647058823529413</v>
      </c>
      <c r="G62" s="77">
        <v>0</v>
      </c>
      <c r="H62" s="77">
        <v>26</v>
      </c>
      <c r="I62" s="77">
        <v>20</v>
      </c>
      <c r="J62" s="77">
        <v>14</v>
      </c>
      <c r="K62" s="77">
        <v>1</v>
      </c>
      <c r="L62" s="77">
        <v>0</v>
      </c>
      <c r="M62" s="77">
        <v>5</v>
      </c>
      <c r="N62" s="116">
        <f t="shared" si="19"/>
        <v>66</v>
      </c>
      <c r="O62" s="77">
        <v>20</v>
      </c>
      <c r="P62" s="120">
        <f t="shared" si="20"/>
        <v>0.76744186046511631</v>
      </c>
      <c r="Q62" s="77">
        <v>9</v>
      </c>
      <c r="R62" s="77">
        <v>8</v>
      </c>
      <c r="S62" s="134"/>
    </row>
    <row r="63" spans="1:19" x14ac:dyDescent="0.25">
      <c r="A63" s="119" t="s">
        <v>167</v>
      </c>
      <c r="B63" s="116">
        <f t="shared" ref="B63" si="21">C63+D63+E63</f>
        <v>4</v>
      </c>
      <c r="C63" s="128">
        <v>0</v>
      </c>
      <c r="D63" s="128">
        <v>4</v>
      </c>
      <c r="E63" s="128">
        <v>0</v>
      </c>
      <c r="F63" s="120">
        <f t="shared" ref="F63" si="22">C63/(B63-E63)</f>
        <v>0</v>
      </c>
      <c r="G63" s="77">
        <v>0</v>
      </c>
      <c r="H63" s="77">
        <v>0</v>
      </c>
      <c r="I63" s="77">
        <v>0</v>
      </c>
      <c r="J63" s="77">
        <v>2</v>
      </c>
      <c r="K63" s="77">
        <v>0</v>
      </c>
      <c r="L63" s="77">
        <v>0</v>
      </c>
      <c r="M63" s="77">
        <v>0</v>
      </c>
      <c r="N63" s="116">
        <f t="shared" si="19"/>
        <v>2</v>
      </c>
      <c r="O63" s="77">
        <v>1</v>
      </c>
      <c r="P63" s="120">
        <f t="shared" si="20"/>
        <v>0.66666666666666663</v>
      </c>
      <c r="Q63" s="77">
        <v>1</v>
      </c>
      <c r="R63" s="77">
        <v>0</v>
      </c>
      <c r="S63" s="134"/>
    </row>
    <row r="64" spans="1:19" x14ac:dyDescent="0.25">
      <c r="A64" s="119" t="s">
        <v>74</v>
      </c>
      <c r="B64" s="83">
        <f t="shared" si="17"/>
        <v>1045</v>
      </c>
      <c r="C64" s="128">
        <v>199</v>
      </c>
      <c r="D64" s="128">
        <v>845</v>
      </c>
      <c r="E64" s="128">
        <v>1</v>
      </c>
      <c r="F64" s="120">
        <f t="shared" si="18"/>
        <v>0.19061302681992337</v>
      </c>
      <c r="G64" s="77">
        <v>0</v>
      </c>
      <c r="H64" s="77">
        <v>266</v>
      </c>
      <c r="I64" s="77">
        <v>145</v>
      </c>
      <c r="J64" s="77">
        <v>166</v>
      </c>
      <c r="K64" s="77">
        <v>12</v>
      </c>
      <c r="L64" s="77">
        <v>1</v>
      </c>
      <c r="M64" s="77">
        <v>45</v>
      </c>
      <c r="N64" s="116">
        <f t="shared" si="19"/>
        <v>635</v>
      </c>
      <c r="O64" s="77">
        <v>200</v>
      </c>
      <c r="P64" s="120">
        <f t="shared" si="20"/>
        <v>0.76047904191616766</v>
      </c>
      <c r="Q64" s="77">
        <v>160</v>
      </c>
      <c r="R64" s="77">
        <v>50</v>
      </c>
      <c r="S64" s="134"/>
    </row>
    <row r="65" spans="1:19" x14ac:dyDescent="0.25">
      <c r="A65" s="119" t="s">
        <v>75</v>
      </c>
      <c r="B65" s="116">
        <f t="shared" si="17"/>
        <v>192</v>
      </c>
      <c r="C65" s="128">
        <v>22</v>
      </c>
      <c r="D65" s="128">
        <v>170</v>
      </c>
      <c r="E65" s="128">
        <v>0</v>
      </c>
      <c r="F65" s="120">
        <f t="shared" si="18"/>
        <v>0.11458333333333333</v>
      </c>
      <c r="G65" s="77">
        <v>1</v>
      </c>
      <c r="H65" s="77">
        <v>36</v>
      </c>
      <c r="I65" s="77">
        <v>30</v>
      </c>
      <c r="J65" s="77">
        <v>42</v>
      </c>
      <c r="K65" s="77">
        <v>3</v>
      </c>
      <c r="L65" s="77">
        <v>1</v>
      </c>
      <c r="M65" s="77">
        <v>7</v>
      </c>
      <c r="N65" s="116">
        <f t="shared" si="19"/>
        <v>120</v>
      </c>
      <c r="O65" s="77">
        <v>42</v>
      </c>
      <c r="P65" s="120">
        <f t="shared" si="20"/>
        <v>0.7407407407407407</v>
      </c>
      <c r="Q65" s="77">
        <v>20</v>
      </c>
      <c r="R65" s="77">
        <v>10</v>
      </c>
      <c r="S65" s="134"/>
    </row>
    <row r="66" spans="1:19" x14ac:dyDescent="0.25">
      <c r="A66" s="119" t="s">
        <v>76</v>
      </c>
      <c r="B66" s="116">
        <f t="shared" si="17"/>
        <v>84</v>
      </c>
      <c r="C66" s="128">
        <v>15</v>
      </c>
      <c r="D66" s="128">
        <v>69</v>
      </c>
      <c r="E66" s="128">
        <v>0</v>
      </c>
      <c r="F66" s="120">
        <f t="shared" si="18"/>
        <v>0.17857142857142858</v>
      </c>
      <c r="G66" s="77">
        <v>0</v>
      </c>
      <c r="H66" s="77">
        <v>14</v>
      </c>
      <c r="I66" s="77">
        <v>13</v>
      </c>
      <c r="J66" s="77">
        <v>16</v>
      </c>
      <c r="K66" s="77">
        <v>1</v>
      </c>
      <c r="L66" s="77">
        <v>0</v>
      </c>
      <c r="M66" s="77">
        <v>4</v>
      </c>
      <c r="N66" s="116">
        <f t="shared" si="19"/>
        <v>48</v>
      </c>
      <c r="O66" s="77">
        <v>24</v>
      </c>
      <c r="P66" s="120">
        <f t="shared" si="20"/>
        <v>0.66666666666666663</v>
      </c>
      <c r="Q66" s="77">
        <v>9</v>
      </c>
      <c r="R66" s="77">
        <v>3</v>
      </c>
      <c r="S66" s="134"/>
    </row>
    <row r="67" spans="1:19" x14ac:dyDescent="0.25">
      <c r="A67" s="121" t="s">
        <v>77</v>
      </c>
      <c r="B67" s="116">
        <f t="shared" si="17"/>
        <v>75</v>
      </c>
      <c r="C67" s="128">
        <v>14</v>
      </c>
      <c r="D67" s="128">
        <v>61</v>
      </c>
      <c r="E67" s="128">
        <v>0</v>
      </c>
      <c r="F67" s="120">
        <f t="shared" si="18"/>
        <v>0.18666666666666668</v>
      </c>
      <c r="G67" s="77">
        <v>0</v>
      </c>
      <c r="H67" s="77">
        <v>14</v>
      </c>
      <c r="I67" s="77">
        <v>11</v>
      </c>
      <c r="J67" s="77">
        <v>15</v>
      </c>
      <c r="K67" s="77">
        <v>1</v>
      </c>
      <c r="L67" s="77">
        <v>0</v>
      </c>
      <c r="M67" s="77">
        <v>4</v>
      </c>
      <c r="N67" s="116">
        <f t="shared" si="19"/>
        <v>45</v>
      </c>
      <c r="O67" s="77">
        <v>19</v>
      </c>
      <c r="P67" s="120">
        <f t="shared" si="20"/>
        <v>0.703125</v>
      </c>
      <c r="Q67" s="77">
        <v>8</v>
      </c>
      <c r="R67" s="77">
        <v>3</v>
      </c>
      <c r="S67" s="134"/>
    </row>
    <row r="68" spans="1:19" x14ac:dyDescent="0.25">
      <c r="A68" s="121" t="s">
        <v>78</v>
      </c>
      <c r="B68" s="116">
        <f t="shared" si="17"/>
        <v>5</v>
      </c>
      <c r="C68" s="128">
        <v>0</v>
      </c>
      <c r="D68" s="128">
        <v>5</v>
      </c>
      <c r="E68" s="128">
        <v>0</v>
      </c>
      <c r="F68" s="120">
        <f t="shared" si="18"/>
        <v>0</v>
      </c>
      <c r="G68" s="77">
        <v>0</v>
      </c>
      <c r="H68" s="77">
        <v>0</v>
      </c>
      <c r="I68" s="77">
        <v>1</v>
      </c>
      <c r="J68" s="77">
        <v>0</v>
      </c>
      <c r="K68" s="77">
        <v>0</v>
      </c>
      <c r="L68" s="77">
        <v>0</v>
      </c>
      <c r="M68" s="77">
        <v>0</v>
      </c>
      <c r="N68" s="116">
        <f t="shared" si="19"/>
        <v>1</v>
      </c>
      <c r="O68" s="77">
        <v>4</v>
      </c>
      <c r="P68" s="120">
        <f t="shared" si="20"/>
        <v>0.2</v>
      </c>
      <c r="Q68" s="77">
        <v>0</v>
      </c>
      <c r="R68" s="77">
        <v>0</v>
      </c>
      <c r="S68" s="134"/>
    </row>
    <row r="69" spans="1:19" x14ac:dyDescent="0.25">
      <c r="A69" s="121" t="s">
        <v>74</v>
      </c>
      <c r="B69" s="116">
        <f t="shared" si="17"/>
        <v>1</v>
      </c>
      <c r="C69" s="128">
        <v>0</v>
      </c>
      <c r="D69" s="128">
        <v>1</v>
      </c>
      <c r="E69" s="128">
        <v>0</v>
      </c>
      <c r="F69" s="120">
        <f t="shared" si="18"/>
        <v>0</v>
      </c>
      <c r="G69" s="77">
        <v>0</v>
      </c>
      <c r="H69" s="77">
        <v>0</v>
      </c>
      <c r="I69" s="77">
        <v>0</v>
      </c>
      <c r="J69" s="77">
        <v>0</v>
      </c>
      <c r="K69" s="77">
        <v>0</v>
      </c>
      <c r="L69" s="77">
        <v>0</v>
      </c>
      <c r="M69" s="77">
        <v>0</v>
      </c>
      <c r="N69" s="116">
        <f t="shared" si="19"/>
        <v>0</v>
      </c>
      <c r="O69" s="77">
        <v>0</v>
      </c>
      <c r="P69" s="120" t="e">
        <f>N69/(N69+O69)</f>
        <v>#DIV/0!</v>
      </c>
      <c r="Q69" s="77">
        <v>1</v>
      </c>
      <c r="R69" s="77">
        <v>0</v>
      </c>
      <c r="S69" s="134"/>
    </row>
    <row r="70" spans="1:19" x14ac:dyDescent="0.25">
      <c r="A70" s="121" t="s">
        <v>79</v>
      </c>
      <c r="B70" s="116">
        <f t="shared" si="17"/>
        <v>1</v>
      </c>
      <c r="C70" s="128">
        <v>0</v>
      </c>
      <c r="D70" s="128">
        <v>1</v>
      </c>
      <c r="E70" s="128">
        <v>0</v>
      </c>
      <c r="F70" s="120">
        <f t="shared" si="18"/>
        <v>0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  <c r="N70" s="116">
        <f t="shared" si="19"/>
        <v>0</v>
      </c>
      <c r="O70" s="77">
        <v>1</v>
      </c>
      <c r="P70" s="120">
        <f t="shared" si="20"/>
        <v>0</v>
      </c>
      <c r="Q70" s="77">
        <v>0</v>
      </c>
      <c r="R70" s="77">
        <v>0</v>
      </c>
      <c r="S70" s="134"/>
    </row>
    <row r="71" spans="1:19" x14ac:dyDescent="0.25">
      <c r="A71" s="121" t="s">
        <v>80</v>
      </c>
      <c r="B71" s="116">
        <f t="shared" ref="B71:B72" si="23">C71+D71+E71</f>
        <v>1</v>
      </c>
      <c r="C71" s="128">
        <v>0</v>
      </c>
      <c r="D71" s="128">
        <v>1</v>
      </c>
      <c r="E71" s="128">
        <v>0</v>
      </c>
      <c r="F71" s="120">
        <f t="shared" ref="F71:F72" si="24">C71/(B71-E71)</f>
        <v>0</v>
      </c>
      <c r="G71" s="77">
        <v>0</v>
      </c>
      <c r="H71" s="77">
        <v>0</v>
      </c>
      <c r="I71" s="77">
        <v>0</v>
      </c>
      <c r="J71" s="77">
        <v>1</v>
      </c>
      <c r="K71" s="77">
        <v>0</v>
      </c>
      <c r="L71" s="77">
        <v>0</v>
      </c>
      <c r="M71" s="77">
        <v>0</v>
      </c>
      <c r="N71" s="116">
        <f t="shared" si="19"/>
        <v>1</v>
      </c>
      <c r="O71" s="77">
        <v>0</v>
      </c>
      <c r="P71" s="120">
        <f t="shared" si="20"/>
        <v>1</v>
      </c>
      <c r="Q71" s="77">
        <v>0</v>
      </c>
      <c r="R71" s="77">
        <v>0</v>
      </c>
      <c r="S71" s="134"/>
    </row>
    <row r="72" spans="1:19" x14ac:dyDescent="0.25">
      <c r="A72" s="121" t="s">
        <v>81</v>
      </c>
      <c r="B72" s="116">
        <f t="shared" si="23"/>
        <v>1</v>
      </c>
      <c r="C72" s="128">
        <v>1</v>
      </c>
      <c r="D72" s="128">
        <v>0</v>
      </c>
      <c r="E72" s="128">
        <v>0</v>
      </c>
      <c r="F72" s="120">
        <f t="shared" si="24"/>
        <v>1</v>
      </c>
      <c r="G72" s="77">
        <v>0</v>
      </c>
      <c r="H72" s="77">
        <v>0</v>
      </c>
      <c r="I72" s="77">
        <v>1</v>
      </c>
      <c r="J72" s="77">
        <v>0</v>
      </c>
      <c r="K72" s="77">
        <v>0</v>
      </c>
      <c r="L72" s="77">
        <v>0</v>
      </c>
      <c r="M72" s="77">
        <v>0</v>
      </c>
      <c r="N72" s="116">
        <f t="shared" si="19"/>
        <v>1</v>
      </c>
      <c r="O72" s="77">
        <v>0</v>
      </c>
      <c r="P72" s="120">
        <f t="shared" si="20"/>
        <v>1</v>
      </c>
      <c r="Q72" s="77">
        <v>0</v>
      </c>
      <c r="R72" s="77">
        <v>0</v>
      </c>
      <c r="S72" s="134"/>
    </row>
    <row r="73" spans="1:19" x14ac:dyDescent="0.25">
      <c r="A73" s="119" t="s">
        <v>82</v>
      </c>
      <c r="B73" s="116">
        <f t="shared" si="17"/>
        <v>393</v>
      </c>
      <c r="C73" s="128">
        <v>85</v>
      </c>
      <c r="D73" s="128">
        <v>308</v>
      </c>
      <c r="E73" s="128">
        <v>0</v>
      </c>
      <c r="F73" s="120">
        <f t="shared" si="18"/>
        <v>0.21628498727735368</v>
      </c>
      <c r="G73" s="77">
        <v>1</v>
      </c>
      <c r="H73" s="77">
        <v>118</v>
      </c>
      <c r="I73" s="77">
        <v>95</v>
      </c>
      <c r="J73" s="77">
        <v>56</v>
      </c>
      <c r="K73" s="77">
        <v>4</v>
      </c>
      <c r="L73" s="77">
        <v>0</v>
      </c>
      <c r="M73" s="77">
        <v>12</v>
      </c>
      <c r="N73" s="116">
        <f t="shared" si="19"/>
        <v>286</v>
      </c>
      <c r="O73" s="77">
        <v>66</v>
      </c>
      <c r="P73" s="120">
        <f t="shared" si="20"/>
        <v>0.8125</v>
      </c>
      <c r="Q73" s="77">
        <v>31</v>
      </c>
      <c r="R73" s="77">
        <v>10</v>
      </c>
      <c r="S73" s="134"/>
    </row>
    <row r="74" spans="1:19" x14ac:dyDescent="0.25">
      <c r="A74" s="121" t="s">
        <v>77</v>
      </c>
      <c r="B74" s="116">
        <f t="shared" si="17"/>
        <v>203</v>
      </c>
      <c r="C74" s="128">
        <v>39</v>
      </c>
      <c r="D74" s="128">
        <v>164</v>
      </c>
      <c r="E74" s="128">
        <v>0</v>
      </c>
      <c r="F74" s="120">
        <f t="shared" si="18"/>
        <v>0.19211822660098521</v>
      </c>
      <c r="G74" s="77">
        <v>1</v>
      </c>
      <c r="H74" s="77">
        <v>65</v>
      </c>
      <c r="I74" s="77">
        <v>46</v>
      </c>
      <c r="J74" s="77">
        <v>31</v>
      </c>
      <c r="K74" s="77">
        <v>3</v>
      </c>
      <c r="L74" s="77">
        <v>0</v>
      </c>
      <c r="M74" s="77">
        <v>4</v>
      </c>
      <c r="N74" s="116">
        <f t="shared" si="19"/>
        <v>150</v>
      </c>
      <c r="O74" s="77">
        <v>29</v>
      </c>
      <c r="P74" s="120">
        <f>N74/(N74+O74)</f>
        <v>0.83798882681564246</v>
      </c>
      <c r="Q74" s="77">
        <v>19</v>
      </c>
      <c r="R74" s="77">
        <v>5</v>
      </c>
      <c r="S74" s="134"/>
    </row>
    <row r="75" spans="1:19" x14ac:dyDescent="0.25">
      <c r="A75" s="121" t="s">
        <v>83</v>
      </c>
      <c r="B75" s="116">
        <f t="shared" si="17"/>
        <v>34</v>
      </c>
      <c r="C75" s="128">
        <v>12</v>
      </c>
      <c r="D75" s="128">
        <v>22</v>
      </c>
      <c r="E75" s="128">
        <v>0</v>
      </c>
      <c r="F75" s="120">
        <f t="shared" si="18"/>
        <v>0.35294117647058826</v>
      </c>
      <c r="G75" s="77">
        <v>0</v>
      </c>
      <c r="H75" s="77">
        <v>8</v>
      </c>
      <c r="I75" s="77">
        <v>5</v>
      </c>
      <c r="J75" s="77">
        <v>2</v>
      </c>
      <c r="K75" s="77">
        <v>0</v>
      </c>
      <c r="L75" s="77">
        <v>0</v>
      </c>
      <c r="M75" s="77">
        <v>1</v>
      </c>
      <c r="N75" s="116">
        <f t="shared" si="19"/>
        <v>16</v>
      </c>
      <c r="O75" s="77">
        <v>10</v>
      </c>
      <c r="P75" s="120">
        <f t="shared" si="20"/>
        <v>0.61538461538461542</v>
      </c>
      <c r="Q75" s="77">
        <v>8</v>
      </c>
      <c r="R75" s="77">
        <v>0</v>
      </c>
      <c r="S75" s="134"/>
    </row>
    <row r="76" spans="1:19" x14ac:dyDescent="0.25">
      <c r="A76" s="121" t="s">
        <v>84</v>
      </c>
      <c r="B76" s="116">
        <f t="shared" si="17"/>
        <v>36</v>
      </c>
      <c r="C76" s="128">
        <v>13</v>
      </c>
      <c r="D76" s="128">
        <v>23</v>
      </c>
      <c r="E76" s="128">
        <v>0</v>
      </c>
      <c r="F76" s="120">
        <f t="shared" si="18"/>
        <v>0.3611111111111111</v>
      </c>
      <c r="G76" s="77">
        <v>0</v>
      </c>
      <c r="H76" s="77">
        <v>15</v>
      </c>
      <c r="I76" s="77">
        <v>7</v>
      </c>
      <c r="J76" s="77">
        <v>7</v>
      </c>
      <c r="K76" s="77">
        <v>0</v>
      </c>
      <c r="L76" s="77">
        <v>0</v>
      </c>
      <c r="M76" s="77">
        <v>0</v>
      </c>
      <c r="N76" s="116">
        <f t="shared" si="19"/>
        <v>29</v>
      </c>
      <c r="O76" s="77">
        <v>6</v>
      </c>
      <c r="P76" s="120">
        <f t="shared" si="20"/>
        <v>0.82857142857142863</v>
      </c>
      <c r="Q76" s="77">
        <v>0</v>
      </c>
      <c r="R76" s="77">
        <v>1</v>
      </c>
      <c r="S76" s="134"/>
    </row>
    <row r="77" spans="1:19" x14ac:dyDescent="0.25">
      <c r="A77" s="121" t="s">
        <v>85</v>
      </c>
      <c r="B77" s="116">
        <f t="shared" si="17"/>
        <v>20</v>
      </c>
      <c r="C77" s="128">
        <v>6</v>
      </c>
      <c r="D77" s="128">
        <v>14</v>
      </c>
      <c r="E77" s="128">
        <v>0</v>
      </c>
      <c r="F77" s="120">
        <f t="shared" si="18"/>
        <v>0.3</v>
      </c>
      <c r="G77" s="77">
        <v>0</v>
      </c>
      <c r="H77" s="77">
        <v>4</v>
      </c>
      <c r="I77" s="77">
        <v>5</v>
      </c>
      <c r="J77" s="77">
        <v>4</v>
      </c>
      <c r="K77" s="77">
        <v>0</v>
      </c>
      <c r="L77" s="77">
        <v>0</v>
      </c>
      <c r="M77" s="77">
        <v>2</v>
      </c>
      <c r="N77" s="116">
        <f t="shared" si="19"/>
        <v>15</v>
      </c>
      <c r="O77" s="77">
        <v>4</v>
      </c>
      <c r="P77" s="120">
        <f>N77/(N77+O77)</f>
        <v>0.78947368421052633</v>
      </c>
      <c r="Q77" s="77">
        <v>1</v>
      </c>
      <c r="R77" s="77">
        <v>0</v>
      </c>
      <c r="S77" s="134"/>
    </row>
    <row r="78" spans="1:19" x14ac:dyDescent="0.25">
      <c r="A78" s="121" t="s">
        <v>86</v>
      </c>
      <c r="B78" s="116">
        <f t="shared" si="17"/>
        <v>100</v>
      </c>
      <c r="C78" s="128">
        <v>15</v>
      </c>
      <c r="D78" s="128">
        <v>85</v>
      </c>
      <c r="E78" s="128">
        <v>0</v>
      </c>
      <c r="F78" s="120">
        <f t="shared" si="18"/>
        <v>0.15</v>
      </c>
      <c r="G78" s="77">
        <v>0</v>
      </c>
      <c r="H78" s="77">
        <v>26</v>
      </c>
      <c r="I78" s="77">
        <v>32</v>
      </c>
      <c r="J78" s="77">
        <v>12</v>
      </c>
      <c r="K78" s="77">
        <v>1</v>
      </c>
      <c r="L78" s="77">
        <v>0</v>
      </c>
      <c r="M78" s="77">
        <v>5</v>
      </c>
      <c r="N78" s="116">
        <f t="shared" si="19"/>
        <v>76</v>
      </c>
      <c r="O78" s="77">
        <v>17</v>
      </c>
      <c r="P78" s="120">
        <f t="shared" si="20"/>
        <v>0.81720430107526887</v>
      </c>
      <c r="Q78" s="77">
        <v>3</v>
      </c>
      <c r="R78" s="77">
        <v>4</v>
      </c>
      <c r="S78" s="134"/>
    </row>
    <row r="79" spans="1:19" x14ac:dyDescent="0.25">
      <c r="A79" s="119" t="s">
        <v>87</v>
      </c>
      <c r="B79" s="116">
        <f t="shared" si="17"/>
        <v>97</v>
      </c>
      <c r="C79" s="128">
        <v>35</v>
      </c>
      <c r="D79" s="128">
        <v>62</v>
      </c>
      <c r="E79" s="128">
        <v>0</v>
      </c>
      <c r="F79" s="120">
        <f t="shared" si="18"/>
        <v>0.36082474226804123</v>
      </c>
      <c r="G79" s="77">
        <v>0</v>
      </c>
      <c r="H79" s="77">
        <v>22</v>
      </c>
      <c r="I79" s="77">
        <v>13</v>
      </c>
      <c r="J79" s="77">
        <v>16</v>
      </c>
      <c r="K79" s="77">
        <v>0</v>
      </c>
      <c r="L79" s="77">
        <v>0</v>
      </c>
      <c r="M79" s="77">
        <v>3</v>
      </c>
      <c r="N79" s="116">
        <f t="shared" si="19"/>
        <v>54</v>
      </c>
      <c r="O79" s="77">
        <v>29</v>
      </c>
      <c r="P79" s="120">
        <f t="shared" si="20"/>
        <v>0.6506024096385542</v>
      </c>
      <c r="Q79" s="77">
        <v>10</v>
      </c>
      <c r="R79" s="77">
        <v>4</v>
      </c>
      <c r="S79" s="134"/>
    </row>
    <row r="80" spans="1:19" x14ac:dyDescent="0.25">
      <c r="A80" s="121" t="s">
        <v>77</v>
      </c>
      <c r="B80" s="116">
        <f t="shared" si="17"/>
        <v>3</v>
      </c>
      <c r="C80" s="128">
        <v>1</v>
      </c>
      <c r="D80" s="128">
        <v>2</v>
      </c>
      <c r="E80" s="128">
        <v>0</v>
      </c>
      <c r="F80" s="120">
        <f t="shared" si="18"/>
        <v>0.33333333333333331</v>
      </c>
      <c r="G80" s="77">
        <v>0</v>
      </c>
      <c r="H80" s="77">
        <v>0</v>
      </c>
      <c r="I80" s="77">
        <v>1</v>
      </c>
      <c r="J80" s="77">
        <v>0</v>
      </c>
      <c r="K80" s="77">
        <v>0</v>
      </c>
      <c r="L80" s="77">
        <v>0</v>
      </c>
      <c r="M80" s="77">
        <v>0</v>
      </c>
      <c r="N80" s="116">
        <f t="shared" si="19"/>
        <v>1</v>
      </c>
      <c r="O80" s="77">
        <v>1</v>
      </c>
      <c r="P80" s="120">
        <f t="shared" si="20"/>
        <v>0.5</v>
      </c>
      <c r="Q80" s="77">
        <v>1</v>
      </c>
      <c r="R80" s="77">
        <v>0</v>
      </c>
      <c r="S80" s="134"/>
    </row>
    <row r="81" spans="1:19" x14ac:dyDescent="0.25">
      <c r="A81" s="121" t="s">
        <v>88</v>
      </c>
      <c r="B81" s="116">
        <f t="shared" si="17"/>
        <v>17</v>
      </c>
      <c r="C81" s="128">
        <v>8</v>
      </c>
      <c r="D81" s="128">
        <v>9</v>
      </c>
      <c r="E81" s="128">
        <v>0</v>
      </c>
      <c r="F81" s="120">
        <f t="shared" si="18"/>
        <v>0.47058823529411764</v>
      </c>
      <c r="G81" s="77">
        <v>0</v>
      </c>
      <c r="H81" s="77">
        <v>2</v>
      </c>
      <c r="I81" s="77">
        <v>3</v>
      </c>
      <c r="J81" s="77">
        <v>2</v>
      </c>
      <c r="K81" s="77">
        <v>0</v>
      </c>
      <c r="L81" s="77">
        <v>0</v>
      </c>
      <c r="M81" s="77">
        <v>1</v>
      </c>
      <c r="N81" s="116">
        <f t="shared" si="19"/>
        <v>8</v>
      </c>
      <c r="O81" s="77">
        <v>5</v>
      </c>
      <c r="P81" s="120">
        <f t="shared" si="20"/>
        <v>0.61538461538461542</v>
      </c>
      <c r="Q81" s="77">
        <v>4</v>
      </c>
      <c r="R81" s="77">
        <v>0</v>
      </c>
      <c r="S81" s="134"/>
    </row>
    <row r="82" spans="1:19" x14ac:dyDescent="0.25">
      <c r="A82" s="121" t="s">
        <v>89</v>
      </c>
      <c r="B82" s="116">
        <f t="shared" si="17"/>
        <v>1</v>
      </c>
      <c r="C82" s="128">
        <v>0</v>
      </c>
      <c r="D82" s="128">
        <v>1</v>
      </c>
      <c r="E82" s="128">
        <v>0</v>
      </c>
      <c r="F82" s="120">
        <f t="shared" si="18"/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116">
        <f t="shared" si="19"/>
        <v>0</v>
      </c>
      <c r="O82" s="77">
        <v>0</v>
      </c>
      <c r="P82" s="120" t="e">
        <f>N82/(N82+O82)</f>
        <v>#DIV/0!</v>
      </c>
      <c r="Q82" s="77">
        <v>1</v>
      </c>
      <c r="R82" s="77">
        <v>0</v>
      </c>
      <c r="S82" s="134"/>
    </row>
    <row r="83" spans="1:19" x14ac:dyDescent="0.25">
      <c r="A83" s="121" t="s">
        <v>90</v>
      </c>
      <c r="B83" s="116">
        <f>C83+D83+E83</f>
        <v>54</v>
      </c>
      <c r="C83" s="128">
        <v>17</v>
      </c>
      <c r="D83" s="128">
        <v>37</v>
      </c>
      <c r="E83" s="128">
        <v>0</v>
      </c>
      <c r="F83" s="120">
        <f t="shared" si="18"/>
        <v>0.31481481481481483</v>
      </c>
      <c r="G83" s="77">
        <v>0</v>
      </c>
      <c r="H83" s="77">
        <v>12</v>
      </c>
      <c r="I83" s="77">
        <v>6</v>
      </c>
      <c r="J83" s="77">
        <v>11</v>
      </c>
      <c r="K83" s="77">
        <v>0</v>
      </c>
      <c r="L83" s="77">
        <v>0</v>
      </c>
      <c r="M83" s="77">
        <v>2</v>
      </c>
      <c r="N83" s="116">
        <f t="shared" si="19"/>
        <v>31</v>
      </c>
      <c r="O83" s="77">
        <v>18</v>
      </c>
      <c r="P83" s="120">
        <f t="shared" si="20"/>
        <v>0.63265306122448983</v>
      </c>
      <c r="Q83" s="77">
        <v>3</v>
      </c>
      <c r="R83" s="77">
        <v>2</v>
      </c>
      <c r="S83" s="134"/>
    </row>
    <row r="84" spans="1:19" x14ac:dyDescent="0.25">
      <c r="A84" s="121" t="s">
        <v>91</v>
      </c>
      <c r="B84" s="116">
        <f t="shared" si="17"/>
        <v>22</v>
      </c>
      <c r="C84" s="128">
        <v>9</v>
      </c>
      <c r="D84" s="128">
        <v>13</v>
      </c>
      <c r="E84" s="128">
        <v>0</v>
      </c>
      <c r="F84" s="120">
        <f t="shared" si="18"/>
        <v>0.40909090909090912</v>
      </c>
      <c r="G84" s="77">
        <v>0</v>
      </c>
      <c r="H84" s="77">
        <v>8</v>
      </c>
      <c r="I84" s="77">
        <v>3</v>
      </c>
      <c r="J84" s="77">
        <v>3</v>
      </c>
      <c r="K84" s="77">
        <v>0</v>
      </c>
      <c r="L84" s="77">
        <v>0</v>
      </c>
      <c r="M84" s="77">
        <v>0</v>
      </c>
      <c r="N84" s="116">
        <f t="shared" si="19"/>
        <v>14</v>
      </c>
      <c r="O84" s="77">
        <v>5</v>
      </c>
      <c r="P84" s="120">
        <f t="shared" si="20"/>
        <v>0.73684210526315785</v>
      </c>
      <c r="Q84" s="77">
        <v>1</v>
      </c>
      <c r="R84" s="77">
        <v>2</v>
      </c>
      <c r="S84" s="134"/>
    </row>
    <row r="85" spans="1:19" x14ac:dyDescent="0.25">
      <c r="A85" s="119" t="s">
        <v>92</v>
      </c>
      <c r="B85" s="116">
        <f t="shared" si="17"/>
        <v>62</v>
      </c>
      <c r="C85" s="128">
        <v>19</v>
      </c>
      <c r="D85" s="128">
        <v>43</v>
      </c>
      <c r="E85" s="128">
        <v>0</v>
      </c>
      <c r="F85" s="120">
        <f t="shared" si="18"/>
        <v>0.30645161290322581</v>
      </c>
      <c r="G85" s="77">
        <v>0</v>
      </c>
      <c r="H85" s="77">
        <v>11</v>
      </c>
      <c r="I85" s="77">
        <v>4</v>
      </c>
      <c r="J85" s="77">
        <v>14</v>
      </c>
      <c r="K85" s="77">
        <v>0</v>
      </c>
      <c r="L85" s="77">
        <v>0</v>
      </c>
      <c r="M85" s="77">
        <v>3</v>
      </c>
      <c r="N85" s="116">
        <f t="shared" si="19"/>
        <v>32</v>
      </c>
      <c r="O85" s="77">
        <v>21</v>
      </c>
      <c r="P85" s="120">
        <f t="shared" si="20"/>
        <v>0.60377358490566035</v>
      </c>
      <c r="Q85" s="77">
        <v>6</v>
      </c>
      <c r="R85" s="77">
        <v>3</v>
      </c>
      <c r="S85" s="134"/>
    </row>
    <row r="86" spans="1:19" x14ac:dyDescent="0.25">
      <c r="A86" s="119" t="s">
        <v>298</v>
      </c>
      <c r="B86" s="116">
        <f t="shared" ref="B86" si="25">C86+D86+E86</f>
        <v>5</v>
      </c>
      <c r="C86" s="128">
        <v>2</v>
      </c>
      <c r="D86" s="128">
        <v>3</v>
      </c>
      <c r="E86" s="128">
        <v>0</v>
      </c>
      <c r="F86" s="120">
        <f t="shared" ref="F86" si="26">C86/(B86-E86)</f>
        <v>0.4</v>
      </c>
      <c r="G86" s="77">
        <v>0</v>
      </c>
      <c r="H86" s="77">
        <v>2</v>
      </c>
      <c r="I86" s="77">
        <v>0</v>
      </c>
      <c r="J86" s="77">
        <v>0</v>
      </c>
      <c r="K86" s="77">
        <v>0</v>
      </c>
      <c r="L86" s="77">
        <v>0</v>
      </c>
      <c r="M86" s="77">
        <v>0</v>
      </c>
      <c r="N86" s="116">
        <f t="shared" si="19"/>
        <v>2</v>
      </c>
      <c r="O86" s="77">
        <v>1</v>
      </c>
      <c r="P86" s="120">
        <f t="shared" ref="P86" si="27">N86/(N86+O86)</f>
        <v>0.66666666666666663</v>
      </c>
      <c r="Q86" s="77">
        <v>1</v>
      </c>
      <c r="R86" s="77">
        <v>1</v>
      </c>
      <c r="S86" s="134"/>
    </row>
    <row r="87" spans="1:19" x14ac:dyDescent="0.25">
      <c r="A87" s="119" t="s">
        <v>93</v>
      </c>
      <c r="B87" s="116">
        <f t="shared" si="17"/>
        <v>193</v>
      </c>
      <c r="C87" s="128">
        <v>85</v>
      </c>
      <c r="D87" s="128">
        <v>108</v>
      </c>
      <c r="E87" s="128">
        <v>0</v>
      </c>
      <c r="F87" s="120">
        <f t="shared" si="18"/>
        <v>0.44041450777202074</v>
      </c>
      <c r="G87" s="77">
        <v>0</v>
      </c>
      <c r="H87" s="77">
        <v>34</v>
      </c>
      <c r="I87" s="77">
        <v>40</v>
      </c>
      <c r="J87" s="77">
        <v>39</v>
      </c>
      <c r="K87" s="77">
        <v>5</v>
      </c>
      <c r="L87" s="77">
        <v>0</v>
      </c>
      <c r="M87" s="77">
        <v>11</v>
      </c>
      <c r="N87" s="116">
        <f t="shared" si="19"/>
        <v>129</v>
      </c>
      <c r="O87" s="77">
        <v>50</v>
      </c>
      <c r="P87" s="120">
        <f t="shared" si="20"/>
        <v>0.72067039106145248</v>
      </c>
      <c r="Q87" s="77">
        <v>5</v>
      </c>
      <c r="R87" s="77">
        <v>9</v>
      </c>
      <c r="S87" s="134"/>
    </row>
    <row r="88" spans="1:19" x14ac:dyDescent="0.25">
      <c r="A88" s="122" t="s">
        <v>94</v>
      </c>
      <c r="B88" s="123">
        <f>SUM(C88:E88)</f>
        <v>3743</v>
      </c>
      <c r="C88" s="123">
        <f>SUM(C57+C58+C61+C62+C64+C65+C66+C73+C79+C85+C87+C86+C63)</f>
        <v>1560</v>
      </c>
      <c r="D88" s="123">
        <f>SUM(D57+D58+D61+D62+D64+D65+D66+D73+D79+D85+D87+D86+D63)</f>
        <v>2177</v>
      </c>
      <c r="E88" s="123">
        <f>SUM(E57+E58+E61+E62+E64+E65+E66+E73+E79+E85+E87+E86)</f>
        <v>6</v>
      </c>
      <c r="F88" s="124">
        <f t="shared" si="18"/>
        <v>0.41744715012041744</v>
      </c>
      <c r="G88" s="123">
        <f t="shared" ref="G88:I88" si="28">SUM(G57+G58+G61+G62+G63+G64+G65+G66+G73+G79+G85+G87+G86)</f>
        <v>2</v>
      </c>
      <c r="H88" s="123">
        <f t="shared" si="28"/>
        <v>807</v>
      </c>
      <c r="I88" s="123">
        <f t="shared" si="28"/>
        <v>655</v>
      </c>
      <c r="J88" s="123">
        <f>SUM(J57+J58+J61+J62+J63+J64+J65+J66+J73+J79+J85+J87+J86)</f>
        <v>740</v>
      </c>
      <c r="K88" s="123">
        <f t="shared" ref="K88:M88" si="29">SUM(K57+K58+K61+K62+K63+K64+K65+K66+K73+K79+K85+K87+K86)</f>
        <v>53</v>
      </c>
      <c r="L88" s="123">
        <f t="shared" si="29"/>
        <v>3</v>
      </c>
      <c r="M88" s="123">
        <f t="shared" si="29"/>
        <v>146</v>
      </c>
      <c r="N88" s="123">
        <f>SUM(G88:M88)</f>
        <v>2406</v>
      </c>
      <c r="O88" s="123">
        <f>SUM(O57+O58+O61+O62+O64+O65+O66+O73+O79+O85+O87+O86+O63)</f>
        <v>839</v>
      </c>
      <c r="P88" s="124">
        <f t="shared" si="20"/>
        <v>0.74144838212634823</v>
      </c>
      <c r="Q88" s="123">
        <f>SUM(Q57+Q58+Q61+Q62+Q64+Q65+Q66+Q73+Q79+Q85+Q87+Q86+Q63)</f>
        <v>330</v>
      </c>
      <c r="R88" s="123">
        <f t="shared" ref="R88" si="30">SUM(R57+R58+R61+R62+R64+R65+R66+R73+R79+R85+R87+R86+R63)</f>
        <v>168</v>
      </c>
      <c r="S88" s="134"/>
    </row>
    <row r="89" spans="1:19" ht="15.75" x14ac:dyDescent="0.25">
      <c r="A89" s="114" t="s">
        <v>95</v>
      </c>
      <c r="B89" s="116"/>
      <c r="C89" s="116"/>
      <c r="D89" s="116"/>
      <c r="E89" s="116"/>
      <c r="F89" s="116" t="s">
        <v>68</v>
      </c>
      <c r="G89" s="116"/>
      <c r="H89" s="116"/>
      <c r="I89" s="116"/>
      <c r="J89" s="116"/>
      <c r="K89" s="116"/>
      <c r="L89" s="116"/>
      <c r="M89" s="116"/>
      <c r="N89" s="116"/>
      <c r="O89" s="116"/>
      <c r="P89" s="116" t="s">
        <v>68</v>
      </c>
      <c r="Q89" s="116"/>
      <c r="R89" s="116"/>
      <c r="S89" s="134"/>
    </row>
    <row r="90" spans="1:19" ht="15.75" x14ac:dyDescent="0.25">
      <c r="A90" s="129" t="s">
        <v>299</v>
      </c>
      <c r="B90" s="116">
        <f>C90+D90+E90</f>
        <v>5</v>
      </c>
      <c r="C90" s="116">
        <v>4</v>
      </c>
      <c r="D90" s="116">
        <v>1</v>
      </c>
      <c r="E90" s="116">
        <v>0</v>
      </c>
      <c r="F90" s="84">
        <f t="shared" ref="F90" si="31">C90/(B90-E90)</f>
        <v>0.8</v>
      </c>
      <c r="G90" s="77">
        <v>0</v>
      </c>
      <c r="H90" s="77">
        <v>1</v>
      </c>
      <c r="I90" s="77">
        <v>1</v>
      </c>
      <c r="J90" s="77">
        <v>0</v>
      </c>
      <c r="K90" s="77">
        <v>0</v>
      </c>
      <c r="L90" s="77">
        <v>0</v>
      </c>
      <c r="M90" s="77">
        <v>0</v>
      </c>
      <c r="N90" s="116">
        <f>SUM(G90:M90)</f>
        <v>2</v>
      </c>
      <c r="O90" s="77">
        <v>2</v>
      </c>
      <c r="P90" s="84">
        <f t="shared" ref="P90" si="32">N90/(N90+O90)</f>
        <v>0.5</v>
      </c>
      <c r="Q90" s="77">
        <v>1</v>
      </c>
      <c r="R90" s="77">
        <v>0</v>
      </c>
      <c r="S90" s="134"/>
    </row>
    <row r="91" spans="1:19" x14ac:dyDescent="0.25">
      <c r="A91" s="119" t="s">
        <v>96</v>
      </c>
      <c r="B91" s="116">
        <f>C91+D91+E91</f>
        <v>135</v>
      </c>
      <c r="C91" s="116">
        <v>34</v>
      </c>
      <c r="D91" s="116">
        <v>101</v>
      </c>
      <c r="E91" s="116">
        <v>0</v>
      </c>
      <c r="F91" s="84">
        <f t="shared" ref="F91:F111" si="33">C91/(B91-E91)</f>
        <v>0.25185185185185183</v>
      </c>
      <c r="G91" s="77">
        <v>0</v>
      </c>
      <c r="H91" s="77">
        <v>37</v>
      </c>
      <c r="I91" s="77">
        <v>28</v>
      </c>
      <c r="J91" s="77">
        <v>12</v>
      </c>
      <c r="K91" s="77">
        <v>0</v>
      </c>
      <c r="L91" s="77">
        <v>0</v>
      </c>
      <c r="M91" s="77">
        <v>3</v>
      </c>
      <c r="N91" s="116">
        <f t="shared" ref="N91:N110" si="34">SUM(G91:M91)</f>
        <v>80</v>
      </c>
      <c r="O91" s="77">
        <v>32</v>
      </c>
      <c r="P91" s="84">
        <f>N91/(N91+O91)</f>
        <v>0.7142857142857143</v>
      </c>
      <c r="Q91" s="77">
        <v>17</v>
      </c>
      <c r="R91" s="77">
        <v>6</v>
      </c>
      <c r="S91" s="134"/>
    </row>
    <row r="92" spans="1:19" x14ac:dyDescent="0.25">
      <c r="A92" s="121" t="s">
        <v>77</v>
      </c>
      <c r="B92" s="116">
        <f t="shared" ref="B92:B110" si="35">C92+D92+E92</f>
        <v>74</v>
      </c>
      <c r="C92" s="128">
        <v>20</v>
      </c>
      <c r="D92" s="128">
        <v>54</v>
      </c>
      <c r="E92" s="128">
        <v>0</v>
      </c>
      <c r="F92" s="84">
        <f t="shared" si="33"/>
        <v>0.27027027027027029</v>
      </c>
      <c r="G92" s="77">
        <v>0</v>
      </c>
      <c r="H92" s="77">
        <v>19</v>
      </c>
      <c r="I92" s="77">
        <v>16</v>
      </c>
      <c r="J92" s="77">
        <v>7</v>
      </c>
      <c r="K92" s="77">
        <v>0</v>
      </c>
      <c r="L92" s="77">
        <v>0</v>
      </c>
      <c r="M92" s="77">
        <v>0</v>
      </c>
      <c r="N92" s="116">
        <f t="shared" si="34"/>
        <v>42</v>
      </c>
      <c r="O92" s="77">
        <v>16</v>
      </c>
      <c r="P92" s="84">
        <f t="shared" ref="P92:P111" si="36">N92/(N92+O92)</f>
        <v>0.72413793103448276</v>
      </c>
      <c r="Q92" s="77">
        <v>13</v>
      </c>
      <c r="R92" s="77">
        <v>3</v>
      </c>
      <c r="S92" s="134"/>
    </row>
    <row r="93" spans="1:19" x14ac:dyDescent="0.25">
      <c r="A93" s="121" t="s">
        <v>83</v>
      </c>
      <c r="B93" s="116">
        <f t="shared" si="35"/>
        <v>19</v>
      </c>
      <c r="C93" s="128">
        <v>4</v>
      </c>
      <c r="D93" s="128">
        <v>15</v>
      </c>
      <c r="E93" s="128">
        <v>0</v>
      </c>
      <c r="F93" s="84">
        <f t="shared" si="33"/>
        <v>0.21052631578947367</v>
      </c>
      <c r="G93" s="77">
        <v>0</v>
      </c>
      <c r="H93" s="77">
        <v>4</v>
      </c>
      <c r="I93" s="77">
        <v>3</v>
      </c>
      <c r="J93" s="77">
        <v>2</v>
      </c>
      <c r="K93" s="77">
        <v>0</v>
      </c>
      <c r="L93" s="77">
        <v>0</v>
      </c>
      <c r="M93" s="77">
        <v>1</v>
      </c>
      <c r="N93" s="116">
        <f t="shared" si="34"/>
        <v>10</v>
      </c>
      <c r="O93" s="77">
        <v>5</v>
      </c>
      <c r="P93" s="84">
        <f t="shared" si="36"/>
        <v>0.66666666666666663</v>
      </c>
      <c r="Q93" s="77">
        <v>3</v>
      </c>
      <c r="R93" s="77">
        <v>1</v>
      </c>
      <c r="S93" s="134"/>
    </row>
    <row r="94" spans="1:19" x14ac:dyDescent="0.25">
      <c r="A94" s="121" t="s">
        <v>84</v>
      </c>
      <c r="B94" s="116">
        <f t="shared" si="35"/>
        <v>13</v>
      </c>
      <c r="C94" s="128">
        <v>6</v>
      </c>
      <c r="D94" s="128">
        <v>7</v>
      </c>
      <c r="E94" s="128">
        <v>0</v>
      </c>
      <c r="F94" s="84">
        <f t="shared" si="33"/>
        <v>0.46153846153846156</v>
      </c>
      <c r="G94" s="77">
        <v>0</v>
      </c>
      <c r="H94" s="77">
        <v>4</v>
      </c>
      <c r="I94" s="77">
        <v>3</v>
      </c>
      <c r="J94" s="77">
        <v>2</v>
      </c>
      <c r="K94" s="77">
        <v>0</v>
      </c>
      <c r="L94" s="77">
        <v>0</v>
      </c>
      <c r="M94" s="77">
        <v>1</v>
      </c>
      <c r="N94" s="116">
        <f t="shared" si="34"/>
        <v>10</v>
      </c>
      <c r="O94" s="77">
        <v>3</v>
      </c>
      <c r="P94" s="84">
        <f t="shared" si="36"/>
        <v>0.76923076923076927</v>
      </c>
      <c r="Q94" s="77">
        <v>0</v>
      </c>
      <c r="R94" s="77">
        <v>0</v>
      </c>
      <c r="S94" s="134"/>
    </row>
    <row r="95" spans="1:19" x14ac:dyDescent="0.25">
      <c r="A95" s="121" t="s">
        <v>97</v>
      </c>
      <c r="B95" s="116">
        <f t="shared" si="35"/>
        <v>7</v>
      </c>
      <c r="C95" s="128">
        <v>0</v>
      </c>
      <c r="D95" s="128">
        <v>7</v>
      </c>
      <c r="E95" s="128">
        <v>0</v>
      </c>
      <c r="F95" s="84">
        <f t="shared" si="33"/>
        <v>0</v>
      </c>
      <c r="G95" s="77">
        <v>0</v>
      </c>
      <c r="H95" s="77">
        <v>1</v>
      </c>
      <c r="I95" s="77">
        <v>1</v>
      </c>
      <c r="J95" s="77">
        <v>1</v>
      </c>
      <c r="K95" s="77">
        <v>0</v>
      </c>
      <c r="L95" s="77">
        <v>0</v>
      </c>
      <c r="M95" s="77">
        <v>0</v>
      </c>
      <c r="N95" s="116">
        <f t="shared" si="34"/>
        <v>3</v>
      </c>
      <c r="O95" s="77">
        <v>3</v>
      </c>
      <c r="P95" s="84">
        <f t="shared" si="36"/>
        <v>0.5</v>
      </c>
      <c r="Q95" s="77">
        <v>1</v>
      </c>
      <c r="R95" s="77">
        <v>0</v>
      </c>
      <c r="S95" s="134"/>
    </row>
    <row r="96" spans="1:19" x14ac:dyDescent="0.25">
      <c r="A96" s="121" t="s">
        <v>86</v>
      </c>
      <c r="B96" s="116">
        <f t="shared" si="35"/>
        <v>22</v>
      </c>
      <c r="C96" s="128">
        <v>4</v>
      </c>
      <c r="D96" s="128">
        <v>18</v>
      </c>
      <c r="E96" s="128">
        <v>0</v>
      </c>
      <c r="F96" s="84">
        <f t="shared" si="33"/>
        <v>0.18181818181818182</v>
      </c>
      <c r="G96" s="77">
        <v>0</v>
      </c>
      <c r="H96" s="77">
        <v>9</v>
      </c>
      <c r="I96" s="77">
        <v>5</v>
      </c>
      <c r="J96" s="77">
        <v>0</v>
      </c>
      <c r="K96" s="77">
        <v>0</v>
      </c>
      <c r="L96" s="77">
        <v>0</v>
      </c>
      <c r="M96" s="77">
        <v>1</v>
      </c>
      <c r="N96" s="116">
        <f t="shared" si="34"/>
        <v>15</v>
      </c>
      <c r="O96" s="77">
        <v>5</v>
      </c>
      <c r="P96" s="84">
        <f t="shared" si="36"/>
        <v>0.75</v>
      </c>
      <c r="Q96" s="77">
        <v>0</v>
      </c>
      <c r="R96" s="77">
        <v>2</v>
      </c>
      <c r="S96" s="134"/>
    </row>
    <row r="97" spans="1:21" x14ac:dyDescent="0.25">
      <c r="A97" s="119" t="s">
        <v>98</v>
      </c>
      <c r="B97" s="83">
        <f t="shared" si="35"/>
        <v>1653</v>
      </c>
      <c r="C97" s="128">
        <v>722</v>
      </c>
      <c r="D97" s="128">
        <v>930</v>
      </c>
      <c r="E97" s="128">
        <v>1</v>
      </c>
      <c r="F97" s="84">
        <f t="shared" si="33"/>
        <v>0.43704600484261502</v>
      </c>
      <c r="G97" s="77">
        <v>3</v>
      </c>
      <c r="H97" s="77">
        <v>375</v>
      </c>
      <c r="I97" s="77">
        <v>209</v>
      </c>
      <c r="J97" s="77">
        <v>277</v>
      </c>
      <c r="K97" s="77">
        <v>15</v>
      </c>
      <c r="L97" s="77">
        <v>0</v>
      </c>
      <c r="M97" s="77">
        <v>49</v>
      </c>
      <c r="N97" s="116">
        <f t="shared" si="34"/>
        <v>928</v>
      </c>
      <c r="O97" s="77">
        <v>431</v>
      </c>
      <c r="P97" s="84">
        <f t="shared" si="36"/>
        <v>0.68285504047093448</v>
      </c>
      <c r="Q97" s="77">
        <v>248</v>
      </c>
      <c r="R97" s="77">
        <v>46</v>
      </c>
      <c r="S97" s="134"/>
    </row>
    <row r="98" spans="1:21" x14ac:dyDescent="0.25">
      <c r="A98" s="121" t="s">
        <v>77</v>
      </c>
      <c r="B98" s="116">
        <f t="shared" si="35"/>
        <v>142</v>
      </c>
      <c r="C98" s="128">
        <v>58</v>
      </c>
      <c r="D98" s="128">
        <v>84</v>
      </c>
      <c r="E98" s="128">
        <v>0</v>
      </c>
      <c r="F98" s="84">
        <f t="shared" si="33"/>
        <v>0.40845070422535212</v>
      </c>
      <c r="G98" s="77">
        <v>0</v>
      </c>
      <c r="H98" s="77">
        <v>25</v>
      </c>
      <c r="I98" s="77">
        <v>18</v>
      </c>
      <c r="J98" s="77">
        <v>26</v>
      </c>
      <c r="K98" s="77">
        <v>4</v>
      </c>
      <c r="L98" s="77">
        <v>0</v>
      </c>
      <c r="M98" s="77">
        <v>7</v>
      </c>
      <c r="N98" s="116">
        <f t="shared" si="34"/>
        <v>80</v>
      </c>
      <c r="O98" s="77">
        <v>38</v>
      </c>
      <c r="P98" s="84">
        <f t="shared" si="36"/>
        <v>0.67796610169491522</v>
      </c>
      <c r="Q98" s="77">
        <v>21</v>
      </c>
      <c r="R98" s="77">
        <v>3</v>
      </c>
      <c r="S98" s="134"/>
    </row>
    <row r="99" spans="1:21" x14ac:dyDescent="0.25">
      <c r="A99" s="121" t="s">
        <v>99</v>
      </c>
      <c r="B99" s="116">
        <f t="shared" si="35"/>
        <v>240</v>
      </c>
      <c r="C99" s="128">
        <v>120</v>
      </c>
      <c r="D99" s="128">
        <v>119</v>
      </c>
      <c r="E99" s="128">
        <v>1</v>
      </c>
      <c r="F99" s="84">
        <f t="shared" si="33"/>
        <v>0.502092050209205</v>
      </c>
      <c r="G99" s="77">
        <v>0</v>
      </c>
      <c r="H99" s="77">
        <v>90</v>
      </c>
      <c r="I99" s="77">
        <v>37</v>
      </c>
      <c r="J99" s="77">
        <v>36</v>
      </c>
      <c r="K99" s="77">
        <v>4</v>
      </c>
      <c r="L99" s="77">
        <v>0</v>
      </c>
      <c r="M99" s="77">
        <v>6</v>
      </c>
      <c r="N99" s="116">
        <f t="shared" si="34"/>
        <v>173</v>
      </c>
      <c r="O99" s="77">
        <v>44</v>
      </c>
      <c r="P99" s="84">
        <f t="shared" si="36"/>
        <v>0.79723502304147464</v>
      </c>
      <c r="Q99" s="77">
        <v>15</v>
      </c>
      <c r="R99" s="77">
        <v>8</v>
      </c>
      <c r="S99" s="134"/>
    </row>
    <row r="100" spans="1:21" x14ac:dyDescent="0.25">
      <c r="A100" s="121" t="s">
        <v>100</v>
      </c>
      <c r="B100" s="116">
        <f t="shared" si="35"/>
        <v>196</v>
      </c>
      <c r="C100" s="128">
        <v>86</v>
      </c>
      <c r="D100" s="128">
        <v>110</v>
      </c>
      <c r="E100" s="128">
        <v>0</v>
      </c>
      <c r="F100" s="84">
        <f t="shared" si="33"/>
        <v>0.43877551020408162</v>
      </c>
      <c r="G100" s="77">
        <v>0</v>
      </c>
      <c r="H100" s="77">
        <v>27</v>
      </c>
      <c r="I100" s="77">
        <v>25</v>
      </c>
      <c r="J100" s="77">
        <v>36</v>
      </c>
      <c r="K100" s="77">
        <v>2</v>
      </c>
      <c r="L100" s="77">
        <v>0</v>
      </c>
      <c r="M100" s="77">
        <v>6</v>
      </c>
      <c r="N100" s="116">
        <f t="shared" si="34"/>
        <v>96</v>
      </c>
      <c r="O100" s="77">
        <v>56</v>
      </c>
      <c r="P100" s="84">
        <f t="shared" si="36"/>
        <v>0.63157894736842102</v>
      </c>
      <c r="Q100" s="77">
        <v>35</v>
      </c>
      <c r="R100" s="77">
        <v>9</v>
      </c>
      <c r="S100" s="134"/>
    </row>
    <row r="101" spans="1:21" x14ac:dyDescent="0.25">
      <c r="A101" s="121" t="s">
        <v>101</v>
      </c>
      <c r="B101" s="116">
        <f t="shared" si="35"/>
        <v>352</v>
      </c>
      <c r="C101" s="128">
        <v>104</v>
      </c>
      <c r="D101" s="128">
        <v>248</v>
      </c>
      <c r="E101" s="128">
        <v>0</v>
      </c>
      <c r="F101" s="84">
        <f t="shared" si="33"/>
        <v>0.29545454545454547</v>
      </c>
      <c r="G101" s="77">
        <v>2</v>
      </c>
      <c r="H101" s="77">
        <v>91</v>
      </c>
      <c r="I101" s="77">
        <v>46</v>
      </c>
      <c r="J101" s="77">
        <v>54</v>
      </c>
      <c r="K101" s="77">
        <v>2</v>
      </c>
      <c r="L101" s="77">
        <v>0</v>
      </c>
      <c r="M101" s="77">
        <v>7</v>
      </c>
      <c r="N101" s="116">
        <f t="shared" si="34"/>
        <v>202</v>
      </c>
      <c r="O101" s="77">
        <v>91</v>
      </c>
      <c r="P101" s="84">
        <f t="shared" si="36"/>
        <v>0.68941979522184305</v>
      </c>
      <c r="Q101" s="77">
        <v>48</v>
      </c>
      <c r="R101" s="77">
        <v>11</v>
      </c>
      <c r="S101" s="134"/>
    </row>
    <row r="102" spans="1:21" x14ac:dyDescent="0.25">
      <c r="A102" s="121" t="s">
        <v>102</v>
      </c>
      <c r="B102" s="116">
        <f t="shared" si="35"/>
        <v>160</v>
      </c>
      <c r="C102" s="128">
        <v>67</v>
      </c>
      <c r="D102" s="128">
        <v>93</v>
      </c>
      <c r="E102" s="128">
        <v>0</v>
      </c>
      <c r="F102" s="84">
        <f t="shared" si="33"/>
        <v>0.41875000000000001</v>
      </c>
      <c r="G102" s="77">
        <v>0</v>
      </c>
      <c r="H102" s="77">
        <v>43</v>
      </c>
      <c r="I102" s="77">
        <v>19</v>
      </c>
      <c r="J102" s="77">
        <v>21</v>
      </c>
      <c r="K102" s="77">
        <v>0</v>
      </c>
      <c r="L102" s="77">
        <v>0</v>
      </c>
      <c r="M102" s="77">
        <v>8</v>
      </c>
      <c r="N102" s="116">
        <f t="shared" si="34"/>
        <v>91</v>
      </c>
      <c r="O102" s="77">
        <v>37</v>
      </c>
      <c r="P102" s="84">
        <f t="shared" si="36"/>
        <v>0.7109375</v>
      </c>
      <c r="Q102" s="77">
        <v>27</v>
      </c>
      <c r="R102" s="77">
        <v>5</v>
      </c>
      <c r="S102" s="134"/>
    </row>
    <row r="103" spans="1:21" x14ac:dyDescent="0.25">
      <c r="A103" s="121" t="s">
        <v>103</v>
      </c>
      <c r="B103" s="116">
        <f t="shared" si="35"/>
        <v>34</v>
      </c>
      <c r="C103" s="128">
        <v>16</v>
      </c>
      <c r="D103" s="128">
        <v>18</v>
      </c>
      <c r="E103" s="128">
        <v>0</v>
      </c>
      <c r="F103" s="84">
        <f t="shared" si="33"/>
        <v>0.47058823529411764</v>
      </c>
      <c r="G103" s="77">
        <v>0</v>
      </c>
      <c r="H103" s="77">
        <v>7</v>
      </c>
      <c r="I103" s="77">
        <v>7</v>
      </c>
      <c r="J103" s="77">
        <v>4</v>
      </c>
      <c r="K103" s="77">
        <v>1</v>
      </c>
      <c r="L103" s="77">
        <v>0</v>
      </c>
      <c r="M103" s="77">
        <v>0</v>
      </c>
      <c r="N103" s="116">
        <f t="shared" si="34"/>
        <v>19</v>
      </c>
      <c r="O103" s="77">
        <v>13</v>
      </c>
      <c r="P103" s="84">
        <f t="shared" si="36"/>
        <v>0.59375</v>
      </c>
      <c r="Q103" s="77">
        <v>2</v>
      </c>
      <c r="R103" s="77">
        <v>0</v>
      </c>
      <c r="S103" s="134"/>
    </row>
    <row r="104" spans="1:21" x14ac:dyDescent="0.25">
      <c r="A104" s="121" t="s">
        <v>104</v>
      </c>
      <c r="B104" s="116">
        <f t="shared" si="35"/>
        <v>100</v>
      </c>
      <c r="C104" s="128">
        <v>50</v>
      </c>
      <c r="D104" s="128">
        <v>50</v>
      </c>
      <c r="E104" s="128">
        <v>0</v>
      </c>
      <c r="F104" s="84">
        <f t="shared" si="33"/>
        <v>0.5</v>
      </c>
      <c r="G104" s="77">
        <v>0</v>
      </c>
      <c r="H104" s="77">
        <v>14</v>
      </c>
      <c r="I104" s="77">
        <v>10</v>
      </c>
      <c r="J104" s="77">
        <v>15</v>
      </c>
      <c r="K104" s="77">
        <v>0</v>
      </c>
      <c r="L104" s="77">
        <v>0</v>
      </c>
      <c r="M104" s="77">
        <v>3</v>
      </c>
      <c r="N104" s="116">
        <f t="shared" si="34"/>
        <v>42</v>
      </c>
      <c r="O104" s="77">
        <v>19</v>
      </c>
      <c r="P104" s="84">
        <f t="shared" si="36"/>
        <v>0.68852459016393441</v>
      </c>
      <c r="Q104" s="77">
        <v>36</v>
      </c>
      <c r="R104" s="77">
        <v>3</v>
      </c>
      <c r="S104" s="134"/>
    </row>
    <row r="105" spans="1:21" x14ac:dyDescent="0.25">
      <c r="A105" s="121" t="s">
        <v>105</v>
      </c>
      <c r="B105" s="116">
        <f t="shared" si="35"/>
        <v>50</v>
      </c>
      <c r="C105" s="128">
        <v>25</v>
      </c>
      <c r="D105" s="128">
        <v>25</v>
      </c>
      <c r="E105" s="128">
        <v>0</v>
      </c>
      <c r="F105" s="84">
        <f t="shared" si="33"/>
        <v>0.5</v>
      </c>
      <c r="G105" s="77">
        <v>0</v>
      </c>
      <c r="H105" s="77">
        <v>7</v>
      </c>
      <c r="I105" s="77">
        <v>6</v>
      </c>
      <c r="J105" s="77">
        <v>13</v>
      </c>
      <c r="K105" s="77">
        <v>0</v>
      </c>
      <c r="L105" s="77">
        <v>0</v>
      </c>
      <c r="M105" s="77">
        <v>3</v>
      </c>
      <c r="N105" s="116">
        <f t="shared" si="34"/>
        <v>29</v>
      </c>
      <c r="O105" s="77">
        <v>15</v>
      </c>
      <c r="P105" s="84">
        <f t="shared" si="36"/>
        <v>0.65909090909090906</v>
      </c>
      <c r="Q105" s="77">
        <v>5</v>
      </c>
      <c r="R105" s="77">
        <v>1</v>
      </c>
      <c r="S105" s="134"/>
    </row>
    <row r="106" spans="1:21" x14ac:dyDescent="0.25">
      <c r="A106" s="121" t="s">
        <v>106</v>
      </c>
      <c r="B106" s="116">
        <f t="shared" si="35"/>
        <v>277</v>
      </c>
      <c r="C106" s="128">
        <v>161</v>
      </c>
      <c r="D106" s="128">
        <v>116</v>
      </c>
      <c r="E106" s="128">
        <v>0</v>
      </c>
      <c r="F106" s="84">
        <f t="shared" si="33"/>
        <v>0.58122743682310474</v>
      </c>
      <c r="G106" s="77">
        <v>1</v>
      </c>
      <c r="H106" s="77">
        <v>55</v>
      </c>
      <c r="I106" s="77">
        <v>30</v>
      </c>
      <c r="J106" s="77">
        <v>52</v>
      </c>
      <c r="K106" s="77">
        <v>1</v>
      </c>
      <c r="L106" s="77">
        <v>0</v>
      </c>
      <c r="M106" s="77">
        <v>7</v>
      </c>
      <c r="N106" s="116">
        <f t="shared" si="34"/>
        <v>146</v>
      </c>
      <c r="O106" s="77">
        <v>83</v>
      </c>
      <c r="P106" s="84">
        <f t="shared" si="36"/>
        <v>0.63755458515283847</v>
      </c>
      <c r="Q106" s="77">
        <v>43</v>
      </c>
      <c r="R106" s="77">
        <v>5</v>
      </c>
      <c r="S106" s="134"/>
    </row>
    <row r="107" spans="1:21" x14ac:dyDescent="0.25">
      <c r="A107" s="121" t="s">
        <v>107</v>
      </c>
      <c r="B107" s="116">
        <f t="shared" si="35"/>
        <v>17</v>
      </c>
      <c r="C107" s="128">
        <v>12</v>
      </c>
      <c r="D107" s="128">
        <v>5</v>
      </c>
      <c r="E107" s="128">
        <v>0</v>
      </c>
      <c r="F107" s="84">
        <f t="shared" si="33"/>
        <v>0.70588235294117652</v>
      </c>
      <c r="G107" s="77">
        <v>0</v>
      </c>
      <c r="H107" s="77">
        <v>3</v>
      </c>
      <c r="I107" s="77">
        <v>1</v>
      </c>
      <c r="J107" s="77">
        <v>8</v>
      </c>
      <c r="K107" s="77">
        <v>0</v>
      </c>
      <c r="L107" s="77">
        <v>0</v>
      </c>
      <c r="M107" s="77">
        <v>0</v>
      </c>
      <c r="N107" s="116">
        <f t="shared" si="34"/>
        <v>12</v>
      </c>
      <c r="O107" s="77">
        <v>4</v>
      </c>
      <c r="P107" s="84">
        <f t="shared" si="36"/>
        <v>0.75</v>
      </c>
      <c r="Q107" s="77">
        <v>0</v>
      </c>
      <c r="R107" s="77">
        <v>1</v>
      </c>
      <c r="S107" s="134"/>
    </row>
    <row r="108" spans="1:21" x14ac:dyDescent="0.25">
      <c r="A108" s="121" t="s">
        <v>108</v>
      </c>
      <c r="B108" s="116">
        <f t="shared" si="35"/>
        <v>3</v>
      </c>
      <c r="C108" s="128">
        <v>2</v>
      </c>
      <c r="D108" s="128">
        <v>1</v>
      </c>
      <c r="E108" s="128">
        <v>0</v>
      </c>
      <c r="F108" s="84">
        <f t="shared" si="33"/>
        <v>0.66666666666666663</v>
      </c>
      <c r="G108" s="77">
        <v>0</v>
      </c>
      <c r="H108" s="77">
        <v>2</v>
      </c>
      <c r="I108" s="77">
        <v>0</v>
      </c>
      <c r="J108" s="77">
        <v>0</v>
      </c>
      <c r="K108" s="77">
        <v>0</v>
      </c>
      <c r="L108" s="77">
        <v>0</v>
      </c>
      <c r="M108" s="77">
        <v>1</v>
      </c>
      <c r="N108" s="116">
        <f t="shared" si="34"/>
        <v>3</v>
      </c>
      <c r="O108" s="77">
        <v>0</v>
      </c>
      <c r="P108" s="84">
        <f t="shared" si="36"/>
        <v>1</v>
      </c>
      <c r="Q108" s="77">
        <v>0</v>
      </c>
      <c r="R108" s="77">
        <v>0</v>
      </c>
      <c r="S108" s="134"/>
    </row>
    <row r="109" spans="1:21" x14ac:dyDescent="0.25">
      <c r="A109" s="121" t="s">
        <v>109</v>
      </c>
      <c r="B109" s="116">
        <f t="shared" si="35"/>
        <v>41</v>
      </c>
      <c r="C109" s="128">
        <v>10</v>
      </c>
      <c r="D109" s="128">
        <v>31</v>
      </c>
      <c r="E109" s="128">
        <v>0</v>
      </c>
      <c r="F109" s="84">
        <f t="shared" si="33"/>
        <v>0.24390243902439024</v>
      </c>
      <c r="G109" s="77">
        <v>0</v>
      </c>
      <c r="H109" s="77">
        <v>2</v>
      </c>
      <c r="I109" s="77">
        <v>6</v>
      </c>
      <c r="J109" s="77">
        <v>8</v>
      </c>
      <c r="K109" s="77">
        <v>1</v>
      </c>
      <c r="L109" s="77">
        <v>0</v>
      </c>
      <c r="M109" s="77">
        <v>0</v>
      </c>
      <c r="N109" s="116">
        <f t="shared" si="34"/>
        <v>17</v>
      </c>
      <c r="O109" s="77">
        <v>21</v>
      </c>
      <c r="P109" s="84">
        <f t="shared" si="36"/>
        <v>0.44736842105263158</v>
      </c>
      <c r="Q109" s="77">
        <v>3</v>
      </c>
      <c r="R109" s="77">
        <v>0</v>
      </c>
      <c r="S109" s="134"/>
    </row>
    <row r="110" spans="1:21" x14ac:dyDescent="0.25">
      <c r="A110" s="121" t="s">
        <v>110</v>
      </c>
      <c r="B110" s="116">
        <f t="shared" si="35"/>
        <v>41</v>
      </c>
      <c r="C110" s="128">
        <v>11</v>
      </c>
      <c r="D110" s="128">
        <v>30</v>
      </c>
      <c r="E110" s="128">
        <v>0</v>
      </c>
      <c r="F110" s="84">
        <f t="shared" si="33"/>
        <v>0.26829268292682928</v>
      </c>
      <c r="G110" s="77">
        <v>0</v>
      </c>
      <c r="H110" s="77">
        <v>9</v>
      </c>
      <c r="I110" s="77">
        <v>4</v>
      </c>
      <c r="J110" s="77">
        <v>4</v>
      </c>
      <c r="K110" s="77">
        <v>0</v>
      </c>
      <c r="L110" s="77">
        <v>0</v>
      </c>
      <c r="M110" s="77">
        <v>1</v>
      </c>
      <c r="N110" s="116">
        <f t="shared" si="34"/>
        <v>18</v>
      </c>
      <c r="O110" s="77">
        <v>10</v>
      </c>
      <c r="P110" s="84">
        <f t="shared" si="36"/>
        <v>0.6428571428571429</v>
      </c>
      <c r="Q110" s="77">
        <v>13</v>
      </c>
      <c r="R110" s="77">
        <v>0</v>
      </c>
      <c r="S110" s="134"/>
    </row>
    <row r="111" spans="1:21" x14ac:dyDescent="0.25">
      <c r="A111" s="122" t="s">
        <v>111</v>
      </c>
      <c r="B111" s="123">
        <f>SUM(C111:E111)</f>
        <v>1793</v>
      </c>
      <c r="C111" s="117">
        <f>SUM(C91+C97+C90)</f>
        <v>760</v>
      </c>
      <c r="D111" s="117">
        <f>SUM(D91+D97+D90)</f>
        <v>1032</v>
      </c>
      <c r="E111" s="117">
        <f>SUM(E91+E97+E90)</f>
        <v>1</v>
      </c>
      <c r="F111" s="108">
        <f t="shared" si="33"/>
        <v>0.42410714285714285</v>
      </c>
      <c r="G111" s="123">
        <f>SUM(G91+G97+G90)</f>
        <v>3</v>
      </c>
      <c r="H111" s="123">
        <f t="shared" ref="H111:M111" si="37">SUM(H91+H97+H90)</f>
        <v>413</v>
      </c>
      <c r="I111" s="123">
        <f t="shared" si="37"/>
        <v>238</v>
      </c>
      <c r="J111" s="123">
        <f t="shared" si="37"/>
        <v>289</v>
      </c>
      <c r="K111" s="123">
        <f t="shared" si="37"/>
        <v>15</v>
      </c>
      <c r="L111" s="123">
        <f t="shared" si="37"/>
        <v>0</v>
      </c>
      <c r="M111" s="123">
        <f t="shared" si="37"/>
        <v>52</v>
      </c>
      <c r="N111" s="123">
        <f>SUM(G111:M111)</f>
        <v>1010</v>
      </c>
      <c r="O111" s="123">
        <f>SUM(O90+O91+O97)</f>
        <v>465</v>
      </c>
      <c r="P111" s="108">
        <f t="shared" si="36"/>
        <v>0.68474576271186438</v>
      </c>
      <c r="Q111" s="123">
        <f>SUM(Q90+Q91+Q97)</f>
        <v>266</v>
      </c>
      <c r="R111" s="117">
        <f t="shared" ref="R111" si="38">SUM(R91+R97)</f>
        <v>52</v>
      </c>
      <c r="S111" s="134"/>
    </row>
    <row r="112" spans="1:21" x14ac:dyDescent="0.25">
      <c r="A112" s="113" t="s">
        <v>112</v>
      </c>
      <c r="B112" s="116"/>
      <c r="C112" s="116"/>
      <c r="D112" s="116"/>
      <c r="E112" s="116"/>
      <c r="F112" s="116" t="s">
        <v>68</v>
      </c>
      <c r="G112" s="116"/>
      <c r="H112" s="116"/>
      <c r="I112" s="116"/>
      <c r="J112" s="116"/>
      <c r="K112" s="116"/>
      <c r="L112" s="116"/>
      <c r="M112" s="116"/>
      <c r="N112" s="116"/>
      <c r="O112" s="116"/>
      <c r="P112" s="116" t="s">
        <v>68</v>
      </c>
      <c r="Q112" s="116"/>
      <c r="R112" s="116"/>
      <c r="S112" s="134"/>
      <c r="U112" s="113"/>
    </row>
    <row r="113" spans="1:19" x14ac:dyDescent="0.25">
      <c r="A113" s="119" t="s">
        <v>254</v>
      </c>
      <c r="B113" s="116">
        <f>C113+D113+E113</f>
        <v>142</v>
      </c>
      <c r="C113" s="116">
        <v>115</v>
      </c>
      <c r="D113" s="116">
        <v>27</v>
      </c>
      <c r="E113" s="116">
        <v>0</v>
      </c>
      <c r="F113" s="84">
        <f t="shared" ref="F113:F125" si="39">C113/(B113-E113)</f>
        <v>0.8098591549295775</v>
      </c>
      <c r="G113" s="77">
        <v>1</v>
      </c>
      <c r="H113" s="77">
        <v>22</v>
      </c>
      <c r="I113" s="77">
        <v>19</v>
      </c>
      <c r="J113" s="77">
        <v>18</v>
      </c>
      <c r="K113" s="77">
        <v>1</v>
      </c>
      <c r="L113" s="77">
        <v>0</v>
      </c>
      <c r="M113" s="77">
        <v>5</v>
      </c>
      <c r="N113" s="116">
        <f>SUM(G113:M113)</f>
        <v>66</v>
      </c>
      <c r="O113" s="77">
        <v>71</v>
      </c>
      <c r="P113" s="84">
        <f t="shared" ref="P113:P125" si="40">N113/(N113+O113)</f>
        <v>0.48175182481751827</v>
      </c>
      <c r="Q113" s="77">
        <v>0</v>
      </c>
      <c r="R113" s="77">
        <v>5</v>
      </c>
      <c r="S113" s="134"/>
    </row>
    <row r="114" spans="1:19" x14ac:dyDescent="0.25">
      <c r="A114" t="s">
        <v>114</v>
      </c>
      <c r="B114" s="116">
        <f t="shared" ref="B114:B124" si="41">C114+D114+E114</f>
        <v>3</v>
      </c>
      <c r="C114" s="32">
        <v>2</v>
      </c>
      <c r="D114" s="32">
        <v>1</v>
      </c>
      <c r="E114" s="32">
        <v>0</v>
      </c>
      <c r="F114" s="109">
        <f t="shared" si="39"/>
        <v>0.66666666666666663</v>
      </c>
      <c r="G114" s="77">
        <v>0</v>
      </c>
      <c r="H114" s="77">
        <v>0</v>
      </c>
      <c r="I114" s="77">
        <v>1</v>
      </c>
      <c r="J114" s="77">
        <v>1</v>
      </c>
      <c r="K114" s="77">
        <v>0</v>
      </c>
      <c r="L114" s="77">
        <v>0</v>
      </c>
      <c r="M114" s="77">
        <v>0</v>
      </c>
      <c r="N114" s="116">
        <f t="shared" ref="N114:N124" si="42">SUM(G114:M114)</f>
        <v>2</v>
      </c>
      <c r="O114" s="77">
        <v>1</v>
      </c>
      <c r="P114" s="109">
        <f t="shared" si="40"/>
        <v>0.66666666666666663</v>
      </c>
      <c r="Q114" s="77">
        <v>0</v>
      </c>
      <c r="R114" s="77">
        <v>0</v>
      </c>
      <c r="S114" s="134"/>
    </row>
    <row r="115" spans="1:19" x14ac:dyDescent="0.25">
      <c r="A115" t="s">
        <v>114</v>
      </c>
      <c r="B115" s="116">
        <f t="shared" si="41"/>
        <v>8</v>
      </c>
      <c r="C115" s="32">
        <v>6</v>
      </c>
      <c r="D115" s="32">
        <v>2</v>
      </c>
      <c r="E115" s="32">
        <v>0</v>
      </c>
      <c r="F115" s="109">
        <f t="shared" si="39"/>
        <v>0.75</v>
      </c>
      <c r="G115" s="77">
        <v>0</v>
      </c>
      <c r="H115" s="77">
        <v>1</v>
      </c>
      <c r="I115" s="77">
        <v>3</v>
      </c>
      <c r="J115" s="77">
        <v>1</v>
      </c>
      <c r="K115" s="77">
        <v>0</v>
      </c>
      <c r="L115" s="77">
        <v>0</v>
      </c>
      <c r="M115" s="77">
        <v>0</v>
      </c>
      <c r="N115" s="116">
        <f t="shared" si="42"/>
        <v>5</v>
      </c>
      <c r="O115" s="77">
        <v>3</v>
      </c>
      <c r="P115" s="109">
        <f t="shared" si="40"/>
        <v>0.625</v>
      </c>
      <c r="Q115" s="77">
        <v>0</v>
      </c>
      <c r="R115" s="77">
        <v>0</v>
      </c>
      <c r="S115" s="134"/>
    </row>
    <row r="116" spans="1:19" x14ac:dyDescent="0.25">
      <c r="A116" s="119" t="s">
        <v>116</v>
      </c>
      <c r="B116" s="116">
        <f t="shared" si="41"/>
        <v>497</v>
      </c>
      <c r="C116" s="116">
        <v>324</v>
      </c>
      <c r="D116" s="116">
        <v>173</v>
      </c>
      <c r="E116" s="116">
        <v>0</v>
      </c>
      <c r="F116" s="84">
        <f t="shared" si="39"/>
        <v>0.65191146881287731</v>
      </c>
      <c r="G116" s="77">
        <v>0</v>
      </c>
      <c r="H116" s="77">
        <v>57</v>
      </c>
      <c r="I116" s="77">
        <v>103</v>
      </c>
      <c r="J116" s="77">
        <v>120</v>
      </c>
      <c r="K116" s="77">
        <v>10</v>
      </c>
      <c r="L116" s="77">
        <v>0</v>
      </c>
      <c r="M116" s="77">
        <v>14</v>
      </c>
      <c r="N116" s="116">
        <f t="shared" si="42"/>
        <v>304</v>
      </c>
      <c r="O116" s="77">
        <v>172</v>
      </c>
      <c r="P116" s="84">
        <f t="shared" si="40"/>
        <v>0.6386554621848739</v>
      </c>
      <c r="Q116" s="77">
        <v>10</v>
      </c>
      <c r="R116" s="77">
        <v>11</v>
      </c>
      <c r="S116" s="134"/>
    </row>
    <row r="117" spans="1:19" x14ac:dyDescent="0.25">
      <c r="A117" s="119" t="s">
        <v>277</v>
      </c>
      <c r="B117" s="116">
        <f t="shared" ref="B117" si="43">C117+D117+E117</f>
        <v>3</v>
      </c>
      <c r="C117" s="116">
        <v>2</v>
      </c>
      <c r="D117" s="116">
        <v>1</v>
      </c>
      <c r="E117" s="116">
        <v>0</v>
      </c>
      <c r="F117" s="84">
        <f t="shared" ref="F117" si="44">C117/(B117-E117)</f>
        <v>0.66666666666666663</v>
      </c>
      <c r="G117" s="77">
        <v>0</v>
      </c>
      <c r="H117" s="77">
        <v>1</v>
      </c>
      <c r="I117" s="77">
        <v>1</v>
      </c>
      <c r="J117" s="77">
        <v>0</v>
      </c>
      <c r="K117" s="77">
        <v>0</v>
      </c>
      <c r="L117" s="77">
        <v>0</v>
      </c>
      <c r="M117" s="77">
        <v>0</v>
      </c>
      <c r="N117" s="116">
        <f t="shared" si="42"/>
        <v>2</v>
      </c>
      <c r="O117" s="77">
        <v>1</v>
      </c>
      <c r="P117" s="84">
        <f t="shared" ref="P117" si="45">N117/(N117+O117)</f>
        <v>0.66666666666666663</v>
      </c>
      <c r="Q117" s="77">
        <v>0</v>
      </c>
      <c r="R117" s="77">
        <v>0</v>
      </c>
      <c r="S117" s="134"/>
    </row>
    <row r="118" spans="1:19" x14ac:dyDescent="0.25">
      <c r="A118" s="119" t="s">
        <v>117</v>
      </c>
      <c r="B118" s="116">
        <f t="shared" si="41"/>
        <v>797</v>
      </c>
      <c r="C118" s="116">
        <v>699</v>
      </c>
      <c r="D118" s="116">
        <v>98</v>
      </c>
      <c r="E118" s="116">
        <v>0</v>
      </c>
      <c r="F118" s="84">
        <f t="shared" si="39"/>
        <v>0.87703889585947303</v>
      </c>
      <c r="G118" s="77">
        <v>1</v>
      </c>
      <c r="H118" s="77">
        <v>133</v>
      </c>
      <c r="I118" s="77">
        <v>160</v>
      </c>
      <c r="J118" s="77">
        <v>156</v>
      </c>
      <c r="K118" s="77">
        <v>12</v>
      </c>
      <c r="L118" s="77">
        <v>0</v>
      </c>
      <c r="M118" s="77">
        <v>23</v>
      </c>
      <c r="N118" s="116">
        <f t="shared" si="42"/>
        <v>485</v>
      </c>
      <c r="O118" s="77">
        <v>272</v>
      </c>
      <c r="P118" s="84">
        <f t="shared" si="40"/>
        <v>0.64068692206076616</v>
      </c>
      <c r="Q118" s="77">
        <v>13</v>
      </c>
      <c r="R118" s="77">
        <v>27</v>
      </c>
      <c r="S118" s="134"/>
    </row>
    <row r="119" spans="1:19" x14ac:dyDescent="0.25">
      <c r="A119" s="119" t="s">
        <v>257</v>
      </c>
      <c r="B119" s="116">
        <f t="shared" si="41"/>
        <v>176</v>
      </c>
      <c r="C119" s="116">
        <v>148</v>
      </c>
      <c r="D119" s="116">
        <v>28</v>
      </c>
      <c r="E119" s="116">
        <v>0</v>
      </c>
      <c r="F119" s="84">
        <f t="shared" si="39"/>
        <v>0.84090909090909094</v>
      </c>
      <c r="G119" s="77">
        <v>0</v>
      </c>
      <c r="H119" s="77">
        <v>20</v>
      </c>
      <c r="I119" s="77">
        <v>35</v>
      </c>
      <c r="J119" s="77">
        <v>23</v>
      </c>
      <c r="K119" s="77">
        <v>2</v>
      </c>
      <c r="L119" s="77">
        <v>0</v>
      </c>
      <c r="M119" s="77">
        <v>5</v>
      </c>
      <c r="N119" s="116">
        <f t="shared" si="42"/>
        <v>85</v>
      </c>
      <c r="O119" s="116">
        <v>86</v>
      </c>
      <c r="P119" s="84">
        <f t="shared" si="40"/>
        <v>0.49707602339181284</v>
      </c>
      <c r="Q119" s="116">
        <v>0</v>
      </c>
      <c r="R119" s="116">
        <v>5</v>
      </c>
      <c r="S119" s="134"/>
    </row>
    <row r="120" spans="1:19" x14ac:dyDescent="0.25">
      <c r="A120" s="121" t="s">
        <v>77</v>
      </c>
      <c r="B120" s="116">
        <f t="shared" si="41"/>
        <v>0</v>
      </c>
      <c r="C120" s="116">
        <v>0</v>
      </c>
      <c r="D120" s="116">
        <v>0</v>
      </c>
      <c r="E120" s="116">
        <v>0</v>
      </c>
      <c r="F120" s="84" t="e">
        <f t="shared" si="39"/>
        <v>#DIV/0!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116">
        <f t="shared" si="42"/>
        <v>0</v>
      </c>
      <c r="O120" s="116">
        <v>0</v>
      </c>
      <c r="P120" s="84" t="e">
        <f t="shared" si="40"/>
        <v>#DIV/0!</v>
      </c>
      <c r="Q120" s="116">
        <v>0</v>
      </c>
      <c r="R120" s="116">
        <v>0</v>
      </c>
      <c r="S120" s="134"/>
    </row>
    <row r="121" spans="1:19" x14ac:dyDescent="0.25">
      <c r="A121" s="121" t="s">
        <v>119</v>
      </c>
      <c r="B121" s="116">
        <f t="shared" si="41"/>
        <v>0</v>
      </c>
      <c r="C121" s="116">
        <v>0</v>
      </c>
      <c r="D121" s="116">
        <v>0</v>
      </c>
      <c r="E121" s="116">
        <v>0</v>
      </c>
      <c r="F121" s="84" t="e">
        <f t="shared" si="39"/>
        <v>#DIV/0!</v>
      </c>
      <c r="G121" s="77">
        <v>0</v>
      </c>
      <c r="H121" s="77">
        <v>0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116">
        <f t="shared" si="42"/>
        <v>0</v>
      </c>
      <c r="O121" s="116">
        <v>0</v>
      </c>
      <c r="P121" s="84" t="e">
        <f t="shared" si="40"/>
        <v>#DIV/0!</v>
      </c>
      <c r="Q121" s="116">
        <v>0</v>
      </c>
      <c r="R121" s="116">
        <v>0</v>
      </c>
      <c r="S121" s="134"/>
    </row>
    <row r="122" spans="1:19" x14ac:dyDescent="0.25">
      <c r="A122" s="125" t="s">
        <v>120</v>
      </c>
      <c r="B122" s="116">
        <f t="shared" ref="B122:B123" si="46">C122+D122+E122</f>
        <v>1</v>
      </c>
      <c r="C122" s="116">
        <v>1</v>
      </c>
      <c r="D122" s="116">
        <v>0</v>
      </c>
      <c r="E122" s="116">
        <v>0</v>
      </c>
      <c r="F122" s="84">
        <f t="shared" ref="F122:F123" si="47">C122/(B122-E122)</f>
        <v>1</v>
      </c>
      <c r="G122" s="77">
        <v>0</v>
      </c>
      <c r="H122" s="77">
        <v>0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116">
        <f t="shared" si="42"/>
        <v>0</v>
      </c>
      <c r="O122" s="77">
        <v>1</v>
      </c>
      <c r="P122" s="84">
        <f t="shared" ref="P122:P123" si="48">N122/(N122+O122)</f>
        <v>0</v>
      </c>
      <c r="Q122" s="77">
        <v>0</v>
      </c>
      <c r="R122" s="77">
        <v>0</v>
      </c>
      <c r="S122" s="134"/>
    </row>
    <row r="123" spans="1:19" x14ac:dyDescent="0.25">
      <c r="A123" s="125" t="s">
        <v>300</v>
      </c>
      <c r="B123" s="116">
        <f t="shared" si="46"/>
        <v>1</v>
      </c>
      <c r="C123" s="116">
        <v>0</v>
      </c>
      <c r="D123" s="116">
        <v>1</v>
      </c>
      <c r="E123" s="116">
        <v>0</v>
      </c>
      <c r="F123" s="84">
        <f t="shared" si="47"/>
        <v>0</v>
      </c>
      <c r="G123" s="77">
        <v>0</v>
      </c>
      <c r="H123" s="77">
        <v>0</v>
      </c>
      <c r="I123" s="77">
        <v>0</v>
      </c>
      <c r="J123" s="77">
        <v>1</v>
      </c>
      <c r="K123" s="77">
        <v>0</v>
      </c>
      <c r="L123" s="77">
        <v>0</v>
      </c>
      <c r="M123" s="77">
        <v>0</v>
      </c>
      <c r="N123" s="116">
        <f t="shared" si="42"/>
        <v>1</v>
      </c>
      <c r="O123" s="77">
        <v>0</v>
      </c>
      <c r="P123" s="84">
        <f t="shared" si="48"/>
        <v>1</v>
      </c>
      <c r="Q123" s="77">
        <v>0</v>
      </c>
      <c r="R123" s="77">
        <v>0</v>
      </c>
      <c r="S123" s="134"/>
    </row>
    <row r="124" spans="1:19" x14ac:dyDescent="0.25">
      <c r="A124" s="119" t="s">
        <v>301</v>
      </c>
      <c r="B124" s="116">
        <f t="shared" si="41"/>
        <v>29</v>
      </c>
      <c r="C124" s="116">
        <v>24</v>
      </c>
      <c r="D124" s="116">
        <v>5</v>
      </c>
      <c r="E124" s="116">
        <v>0</v>
      </c>
      <c r="F124" s="84">
        <f t="shared" si="39"/>
        <v>0.82758620689655171</v>
      </c>
      <c r="G124" s="77">
        <v>0</v>
      </c>
      <c r="H124" s="77">
        <v>7</v>
      </c>
      <c r="I124" s="77">
        <v>9</v>
      </c>
      <c r="J124" s="77">
        <v>7</v>
      </c>
      <c r="K124" s="77">
        <v>0</v>
      </c>
      <c r="L124" s="77">
        <v>0</v>
      </c>
      <c r="M124" s="77">
        <v>1</v>
      </c>
      <c r="N124" s="116">
        <f t="shared" si="42"/>
        <v>24</v>
      </c>
      <c r="O124" s="116">
        <v>4</v>
      </c>
      <c r="P124" s="84">
        <f t="shared" si="40"/>
        <v>0.8571428571428571</v>
      </c>
      <c r="Q124" s="116">
        <v>0</v>
      </c>
      <c r="R124" s="116">
        <v>1</v>
      </c>
      <c r="S124" s="134"/>
    </row>
    <row r="125" spans="1:19" x14ac:dyDescent="0.25">
      <c r="A125" s="122" t="s">
        <v>122</v>
      </c>
      <c r="B125" s="123">
        <f>SUM(C125:E125)</f>
        <v>1657</v>
      </c>
      <c r="C125" s="123">
        <f>SUM(C113+C114+C115+C116+C118+C119+C124+C117+C122+C123)</f>
        <v>1321</v>
      </c>
      <c r="D125" s="123">
        <f>SUM(D113+D114+D115+D116+D118+D119+D124+D117+D122+D123)</f>
        <v>336</v>
      </c>
      <c r="E125" s="123">
        <f>SUM(E113+E114+E115+E116+E118+E119+E124+E117+E122+E123)</f>
        <v>0</v>
      </c>
      <c r="F125" s="108">
        <f t="shared" si="39"/>
        <v>0.79722389861194931</v>
      </c>
      <c r="G125" s="123">
        <f t="shared" ref="G125:I125" si="49">SUM(G113+G114+G115+G116+G118+G119+G124+G117+G123)</f>
        <v>2</v>
      </c>
      <c r="H125" s="123">
        <f t="shared" si="49"/>
        <v>241</v>
      </c>
      <c r="I125" s="123">
        <f t="shared" si="49"/>
        <v>331</v>
      </c>
      <c r="J125" s="123">
        <f>SUM(J113+J114+J115+J116+J118+J119+J124+J117+J123)</f>
        <v>327</v>
      </c>
      <c r="K125" s="123">
        <f t="shared" ref="K125:M125" si="50">SUM(K113+K114+K115+K116+K118+K119+K124+K117+K123)</f>
        <v>25</v>
      </c>
      <c r="L125" s="123">
        <f t="shared" si="50"/>
        <v>0</v>
      </c>
      <c r="M125" s="123">
        <f t="shared" si="50"/>
        <v>48</v>
      </c>
      <c r="N125" s="123">
        <f>SUM(G125:M125)</f>
        <v>974</v>
      </c>
      <c r="O125" s="123">
        <f>SUM(O113+O114+O115+O116+O117+O118+O119+O122+O123+O124)</f>
        <v>611</v>
      </c>
      <c r="P125" s="108">
        <f t="shared" si="40"/>
        <v>0.61451104100946374</v>
      </c>
      <c r="Q125" s="123">
        <f t="shared" ref="O125:R125" si="51">SUM(Q113+Q114+Q115+Q116+Q118+Q119+Q124)</f>
        <v>23</v>
      </c>
      <c r="R125" s="123">
        <f t="shared" si="51"/>
        <v>49</v>
      </c>
      <c r="S125" s="134"/>
    </row>
    <row r="126" spans="1:19" x14ac:dyDescent="0.25">
      <c r="A126" s="113" t="s">
        <v>123</v>
      </c>
      <c r="B126" s="116"/>
      <c r="C126" s="116"/>
      <c r="D126" s="116"/>
      <c r="E126" s="116"/>
      <c r="F126" s="116" t="s">
        <v>68</v>
      </c>
      <c r="G126" s="116"/>
      <c r="H126" s="116"/>
      <c r="I126" s="116"/>
      <c r="J126" s="116"/>
      <c r="K126" s="116"/>
      <c r="L126" s="116"/>
      <c r="M126" s="116"/>
      <c r="N126" s="116"/>
      <c r="O126" s="116"/>
      <c r="P126" s="116" t="s">
        <v>68</v>
      </c>
      <c r="Q126" s="116"/>
      <c r="R126" s="116"/>
      <c r="S126" s="134"/>
    </row>
    <row r="127" spans="1:19" x14ac:dyDescent="0.25">
      <c r="A127" s="119" t="s">
        <v>124</v>
      </c>
      <c r="B127" s="116">
        <f>C127+D127+E127</f>
        <v>282</v>
      </c>
      <c r="C127" s="128">
        <v>257</v>
      </c>
      <c r="D127" s="128">
        <v>25</v>
      </c>
      <c r="E127" s="128">
        <v>0</v>
      </c>
      <c r="F127" s="84">
        <f t="shared" ref="F127:F136" si="52">C127/(B127-E127)</f>
        <v>0.91134751773049649</v>
      </c>
      <c r="G127" s="77">
        <v>0</v>
      </c>
      <c r="H127" s="77">
        <v>32</v>
      </c>
      <c r="I127" s="77">
        <v>52</v>
      </c>
      <c r="J127" s="77">
        <v>87</v>
      </c>
      <c r="K127" s="77">
        <v>6</v>
      </c>
      <c r="L127" s="77">
        <v>3</v>
      </c>
      <c r="M127" s="77">
        <v>10</v>
      </c>
      <c r="N127" s="116">
        <f>SUM(G127:M127)</f>
        <v>190</v>
      </c>
      <c r="O127" s="77">
        <v>81</v>
      </c>
      <c r="P127" s="84">
        <f t="shared" ref="P127:P136" si="53">N127/(N127+O127)</f>
        <v>0.70110701107011075</v>
      </c>
      <c r="Q127" s="77">
        <v>1</v>
      </c>
      <c r="R127" s="77">
        <v>10</v>
      </c>
      <c r="S127" s="134"/>
    </row>
    <row r="128" spans="1:19" x14ac:dyDescent="0.25">
      <c r="A128" s="121" t="s">
        <v>77</v>
      </c>
      <c r="B128" s="116">
        <f t="shared" ref="B128:B135" si="54">C128+D128+E128</f>
        <v>137</v>
      </c>
      <c r="C128" s="128">
        <v>122</v>
      </c>
      <c r="D128" s="128">
        <v>15</v>
      </c>
      <c r="E128" s="128">
        <v>0</v>
      </c>
      <c r="F128" s="84">
        <f t="shared" si="52"/>
        <v>0.89051094890510951</v>
      </c>
      <c r="G128" s="77">
        <v>0</v>
      </c>
      <c r="H128" s="77">
        <v>18</v>
      </c>
      <c r="I128" s="77">
        <v>27</v>
      </c>
      <c r="J128" s="77">
        <v>48</v>
      </c>
      <c r="K128" s="77">
        <v>4</v>
      </c>
      <c r="L128" s="77">
        <v>2</v>
      </c>
      <c r="M128" s="77">
        <v>3</v>
      </c>
      <c r="N128" s="116">
        <f t="shared" ref="N128:N135" si="55">SUM(G128:M128)</f>
        <v>102</v>
      </c>
      <c r="O128" s="77">
        <v>31</v>
      </c>
      <c r="P128" s="84">
        <f t="shared" si="53"/>
        <v>0.76691729323308266</v>
      </c>
      <c r="Q128" s="77">
        <v>0</v>
      </c>
      <c r="R128" s="77">
        <v>4</v>
      </c>
      <c r="S128" s="134"/>
    </row>
    <row r="129" spans="1:19" x14ac:dyDescent="0.25">
      <c r="A129" s="121" t="s">
        <v>125</v>
      </c>
      <c r="B129" s="116">
        <f t="shared" ref="B129" si="56">C129+D129+E129</f>
        <v>0</v>
      </c>
      <c r="C129" s="128">
        <v>0</v>
      </c>
      <c r="D129" s="128">
        <v>0</v>
      </c>
      <c r="E129" s="128">
        <v>0</v>
      </c>
      <c r="F129" s="84" t="e">
        <f t="shared" ref="F129" si="57">C129/(B129-E129)</f>
        <v>#DIV/0!</v>
      </c>
      <c r="G129" s="77">
        <v>0</v>
      </c>
      <c r="H129" s="77">
        <v>9</v>
      </c>
      <c r="I129" s="77">
        <v>10</v>
      </c>
      <c r="J129" s="77">
        <v>29</v>
      </c>
      <c r="K129" s="77">
        <v>0</v>
      </c>
      <c r="L129" s="77">
        <v>1</v>
      </c>
      <c r="M129" s="77">
        <v>4</v>
      </c>
      <c r="N129" s="116">
        <f t="shared" ref="N129" si="58">SUM(G129:M129)</f>
        <v>53</v>
      </c>
      <c r="O129" s="77">
        <v>38</v>
      </c>
      <c r="P129" s="84">
        <f t="shared" ref="P129" si="59">N129/(N129+O129)</f>
        <v>0.58241758241758246</v>
      </c>
      <c r="Q129" s="77">
        <v>0</v>
      </c>
      <c r="R129" s="77">
        <v>3</v>
      </c>
      <c r="S129" s="134"/>
    </row>
    <row r="130" spans="1:19" x14ac:dyDescent="0.25">
      <c r="A130" s="121" t="s">
        <v>126</v>
      </c>
      <c r="B130" s="116">
        <f t="shared" si="54"/>
        <v>94</v>
      </c>
      <c r="C130" s="128">
        <v>88</v>
      </c>
      <c r="D130" s="128">
        <v>6</v>
      </c>
      <c r="E130" s="128">
        <v>0</v>
      </c>
      <c r="F130" s="84">
        <f t="shared" si="52"/>
        <v>0.93617021276595747</v>
      </c>
      <c r="G130" s="77">
        <v>0</v>
      </c>
      <c r="H130" s="77">
        <v>2</v>
      </c>
      <c r="I130" s="77">
        <v>2</v>
      </c>
      <c r="J130" s="77">
        <v>0</v>
      </c>
      <c r="K130" s="77">
        <v>0</v>
      </c>
      <c r="L130" s="77">
        <v>0</v>
      </c>
      <c r="M130" s="77">
        <v>1</v>
      </c>
      <c r="N130" s="116">
        <f t="shared" si="55"/>
        <v>5</v>
      </c>
      <c r="O130" s="77">
        <v>2</v>
      </c>
      <c r="P130" s="84">
        <f t="shared" si="53"/>
        <v>0.7142857142857143</v>
      </c>
      <c r="Q130" s="77">
        <v>0</v>
      </c>
      <c r="R130" s="77">
        <v>0</v>
      </c>
      <c r="S130" s="134"/>
    </row>
    <row r="131" spans="1:19" x14ac:dyDescent="0.25">
      <c r="A131" s="121" t="s">
        <v>127</v>
      </c>
      <c r="B131" s="116">
        <f t="shared" si="54"/>
        <v>7</v>
      </c>
      <c r="C131" s="128">
        <v>7</v>
      </c>
      <c r="D131" s="128">
        <v>0</v>
      </c>
      <c r="E131" s="128">
        <v>0</v>
      </c>
      <c r="F131" s="84">
        <f t="shared" si="52"/>
        <v>1</v>
      </c>
      <c r="G131" s="77">
        <v>0</v>
      </c>
      <c r="H131" s="77">
        <v>0</v>
      </c>
      <c r="I131" s="77">
        <v>4</v>
      </c>
      <c r="J131" s="77">
        <v>3</v>
      </c>
      <c r="K131" s="77">
        <v>1</v>
      </c>
      <c r="L131" s="77">
        <v>0</v>
      </c>
      <c r="M131" s="77">
        <v>1</v>
      </c>
      <c r="N131" s="116">
        <f t="shared" si="55"/>
        <v>9</v>
      </c>
      <c r="O131" s="77">
        <v>2</v>
      </c>
      <c r="P131" s="84">
        <f t="shared" si="53"/>
        <v>0.81818181818181823</v>
      </c>
      <c r="Q131" s="77">
        <v>0</v>
      </c>
      <c r="R131" s="77">
        <v>0</v>
      </c>
      <c r="S131" s="134"/>
    </row>
    <row r="132" spans="1:19" s="2" customFormat="1" x14ac:dyDescent="0.25">
      <c r="A132" s="121" t="s">
        <v>128</v>
      </c>
      <c r="B132" s="116">
        <f t="shared" si="54"/>
        <v>11</v>
      </c>
      <c r="C132" s="128">
        <v>10</v>
      </c>
      <c r="D132" s="128">
        <v>1</v>
      </c>
      <c r="E132" s="128">
        <v>0</v>
      </c>
      <c r="F132" s="84">
        <f t="shared" si="52"/>
        <v>0.90909090909090906</v>
      </c>
      <c r="G132" s="77">
        <v>0</v>
      </c>
      <c r="H132" s="77">
        <v>1</v>
      </c>
      <c r="I132" s="77">
        <v>3</v>
      </c>
      <c r="J132" s="77">
        <v>4</v>
      </c>
      <c r="K132" s="77">
        <v>0</v>
      </c>
      <c r="L132" s="77">
        <v>0</v>
      </c>
      <c r="M132" s="77">
        <v>1</v>
      </c>
      <c r="N132" s="116">
        <f t="shared" si="55"/>
        <v>9</v>
      </c>
      <c r="O132" s="77">
        <v>5</v>
      </c>
      <c r="P132" s="84">
        <f t="shared" si="53"/>
        <v>0.6428571428571429</v>
      </c>
      <c r="Q132" s="77">
        <v>0</v>
      </c>
      <c r="R132" s="77">
        <v>1</v>
      </c>
      <c r="S132" s="134"/>
    </row>
    <row r="133" spans="1:19" x14ac:dyDescent="0.25">
      <c r="A133" s="121" t="s">
        <v>129</v>
      </c>
      <c r="B133" s="116">
        <f t="shared" si="54"/>
        <v>15</v>
      </c>
      <c r="C133" s="128">
        <v>12</v>
      </c>
      <c r="D133" s="128">
        <v>3</v>
      </c>
      <c r="E133" s="128">
        <v>0</v>
      </c>
      <c r="F133" s="84">
        <f t="shared" si="52"/>
        <v>0.8</v>
      </c>
      <c r="G133" s="77">
        <v>0</v>
      </c>
      <c r="H133" s="77">
        <v>2</v>
      </c>
      <c r="I133" s="77">
        <v>6</v>
      </c>
      <c r="J133" s="77">
        <v>3</v>
      </c>
      <c r="K133" s="77">
        <v>1</v>
      </c>
      <c r="L133" s="77">
        <v>0</v>
      </c>
      <c r="M133" s="77">
        <v>0</v>
      </c>
      <c r="N133" s="116">
        <f t="shared" si="55"/>
        <v>12</v>
      </c>
      <c r="O133" s="77">
        <v>3</v>
      </c>
      <c r="P133" s="84">
        <f t="shared" si="53"/>
        <v>0.8</v>
      </c>
      <c r="Q133" s="77">
        <v>1</v>
      </c>
      <c r="R133" s="77">
        <v>2</v>
      </c>
      <c r="S133" s="134"/>
    </row>
    <row r="134" spans="1:19" x14ac:dyDescent="0.25">
      <c r="A134" s="125" t="s">
        <v>302</v>
      </c>
      <c r="B134" s="116">
        <f t="shared" ref="B134" si="60">C134+D134+E134</f>
        <v>4</v>
      </c>
      <c r="C134" s="128">
        <v>1</v>
      </c>
      <c r="D134" s="128">
        <v>3</v>
      </c>
      <c r="E134" s="128">
        <v>0</v>
      </c>
      <c r="F134" s="84">
        <f t="shared" ref="F134" si="61">C134/(B134-E134)</f>
        <v>0.25</v>
      </c>
      <c r="G134" s="77">
        <v>0</v>
      </c>
      <c r="H134" s="77">
        <v>0</v>
      </c>
      <c r="I134" s="77">
        <v>0</v>
      </c>
      <c r="J134" s="77">
        <v>0</v>
      </c>
      <c r="K134" s="77">
        <v>0</v>
      </c>
      <c r="L134" s="77">
        <v>0</v>
      </c>
      <c r="M134" s="77">
        <v>0</v>
      </c>
      <c r="N134" s="116">
        <f t="shared" si="55"/>
        <v>0</v>
      </c>
      <c r="O134" s="77">
        <v>2</v>
      </c>
      <c r="P134" s="84">
        <f t="shared" ref="P134" si="62">N134/(N134+O134)</f>
        <v>0</v>
      </c>
      <c r="Q134" s="77">
        <v>1</v>
      </c>
      <c r="R134" s="77">
        <v>1</v>
      </c>
      <c r="S134" s="134"/>
    </row>
    <row r="135" spans="1:19" x14ac:dyDescent="0.25">
      <c r="A135" s="125" t="s">
        <v>302</v>
      </c>
      <c r="B135" s="116">
        <f t="shared" si="54"/>
        <v>141</v>
      </c>
      <c r="C135" s="128">
        <v>32</v>
      </c>
      <c r="D135" s="128">
        <v>109</v>
      </c>
      <c r="E135" s="128">
        <v>0</v>
      </c>
      <c r="F135" s="84">
        <f t="shared" si="52"/>
        <v>0.22695035460992907</v>
      </c>
      <c r="G135" s="77">
        <v>0</v>
      </c>
      <c r="H135" s="77">
        <v>5</v>
      </c>
      <c r="I135" s="77">
        <v>18</v>
      </c>
      <c r="J135" s="77">
        <v>32</v>
      </c>
      <c r="K135" s="77">
        <v>4</v>
      </c>
      <c r="L135" s="77">
        <v>0</v>
      </c>
      <c r="M135" s="77">
        <v>3</v>
      </c>
      <c r="N135" s="116">
        <f t="shared" si="55"/>
        <v>62</v>
      </c>
      <c r="O135" s="77">
        <v>65</v>
      </c>
      <c r="P135" s="84">
        <f t="shared" si="53"/>
        <v>0.48818897637795278</v>
      </c>
      <c r="Q135" s="77">
        <v>8</v>
      </c>
      <c r="R135" s="77">
        <v>6</v>
      </c>
      <c r="S135" s="134"/>
    </row>
    <row r="136" spans="1:19" x14ac:dyDescent="0.25">
      <c r="A136" s="122" t="s">
        <v>131</v>
      </c>
      <c r="B136" s="117">
        <f>SUM(C136:E136)</f>
        <v>427</v>
      </c>
      <c r="C136" s="117">
        <f>SUM(C127+C135+C134)</f>
        <v>290</v>
      </c>
      <c r="D136" s="117">
        <f t="shared" ref="D136:E136" si="63">SUM(D127+D135+D134)</f>
        <v>137</v>
      </c>
      <c r="E136" s="117">
        <f t="shared" si="63"/>
        <v>0</v>
      </c>
      <c r="F136" s="108">
        <f t="shared" si="52"/>
        <v>0.67915690866510536</v>
      </c>
      <c r="G136" s="117">
        <f t="shared" ref="G136:O136" si="64">SUM(G127+G135)</f>
        <v>0</v>
      </c>
      <c r="H136" s="117">
        <f t="shared" si="64"/>
        <v>37</v>
      </c>
      <c r="I136" s="117">
        <f t="shared" si="64"/>
        <v>70</v>
      </c>
      <c r="J136" s="117">
        <f t="shared" si="64"/>
        <v>119</v>
      </c>
      <c r="K136" s="117">
        <f t="shared" si="64"/>
        <v>10</v>
      </c>
      <c r="L136" s="117">
        <f t="shared" si="64"/>
        <v>3</v>
      </c>
      <c r="M136" s="117">
        <f t="shared" si="64"/>
        <v>13</v>
      </c>
      <c r="N136" s="117">
        <f t="shared" si="64"/>
        <v>252</v>
      </c>
      <c r="O136" s="123">
        <f>SUM(O127+O134+O135)</f>
        <v>148</v>
      </c>
      <c r="P136" s="108">
        <f t="shared" si="53"/>
        <v>0.63</v>
      </c>
      <c r="Q136" s="123">
        <f>SUM(Q127+Q134+Q135)</f>
        <v>10</v>
      </c>
      <c r="R136" s="123">
        <f>SUM(R127+R134+R135)</f>
        <v>17</v>
      </c>
      <c r="S136" s="134"/>
    </row>
    <row r="137" spans="1:19" x14ac:dyDescent="0.25">
      <c r="A137" s="113" t="s">
        <v>132</v>
      </c>
      <c r="B137" s="116"/>
      <c r="C137" s="116"/>
      <c r="D137" s="116"/>
      <c r="E137" s="116"/>
      <c r="F137" s="116" t="s">
        <v>68</v>
      </c>
      <c r="G137" s="116"/>
      <c r="H137" s="116"/>
      <c r="I137" s="116"/>
      <c r="J137" s="116"/>
      <c r="K137" s="116"/>
      <c r="L137" s="116"/>
      <c r="M137" s="116"/>
      <c r="N137" s="116"/>
      <c r="O137" s="116"/>
      <c r="P137" s="116" t="s">
        <v>68</v>
      </c>
      <c r="Q137" s="116"/>
      <c r="R137" s="116"/>
      <c r="S137" s="134"/>
    </row>
    <row r="138" spans="1:19" x14ac:dyDescent="0.25">
      <c r="A138" s="119" t="s">
        <v>133</v>
      </c>
      <c r="B138" s="116">
        <f>C138+D138+E138</f>
        <v>17</v>
      </c>
      <c r="C138" s="128">
        <v>10</v>
      </c>
      <c r="D138" s="128">
        <v>7</v>
      </c>
      <c r="E138" s="128">
        <v>0</v>
      </c>
      <c r="F138" s="84">
        <f t="shared" ref="F138:F147" si="65">C138/(B138-E138)</f>
        <v>0.58823529411764708</v>
      </c>
      <c r="G138" s="77">
        <v>0</v>
      </c>
      <c r="H138" s="77">
        <v>2</v>
      </c>
      <c r="I138" s="77">
        <v>1</v>
      </c>
      <c r="J138" s="77">
        <v>6</v>
      </c>
      <c r="K138" s="77">
        <v>0</v>
      </c>
      <c r="L138" s="77">
        <v>0</v>
      </c>
      <c r="M138" s="77">
        <v>2</v>
      </c>
      <c r="N138" s="116">
        <f>SUM(G138:M138)</f>
        <v>11</v>
      </c>
      <c r="O138" s="77">
        <v>4</v>
      </c>
      <c r="P138" s="84">
        <f t="shared" ref="P138:P147" si="66">N138/(N138+O138)</f>
        <v>0.73333333333333328</v>
      </c>
      <c r="Q138" s="77">
        <v>1</v>
      </c>
      <c r="R138" s="77">
        <v>1</v>
      </c>
      <c r="S138" s="134"/>
    </row>
    <row r="139" spans="1:19" x14ac:dyDescent="0.25">
      <c r="A139" s="119" t="s">
        <v>303</v>
      </c>
      <c r="B139" s="116">
        <f>C139+D139+E139</f>
        <v>6</v>
      </c>
      <c r="C139" s="128">
        <v>3</v>
      </c>
      <c r="D139" s="128">
        <v>3</v>
      </c>
      <c r="E139" s="128">
        <v>0</v>
      </c>
      <c r="F139" s="84">
        <f t="shared" ref="F139" si="67">C139/(B139-E139)</f>
        <v>0.5</v>
      </c>
      <c r="G139" s="77">
        <v>0</v>
      </c>
      <c r="H139" s="77">
        <v>0</v>
      </c>
      <c r="I139" s="77">
        <v>0</v>
      </c>
      <c r="J139" s="77">
        <v>1</v>
      </c>
      <c r="K139" s="77">
        <v>0</v>
      </c>
      <c r="L139" s="77">
        <v>0</v>
      </c>
      <c r="M139" s="77">
        <v>1</v>
      </c>
      <c r="N139" s="116">
        <f t="shared" ref="N139:N146" si="68">SUM(G139:M139)</f>
        <v>2</v>
      </c>
      <c r="O139" s="77">
        <v>4</v>
      </c>
      <c r="P139" s="84">
        <f t="shared" ref="P139" si="69">N139/(N139+O139)</f>
        <v>0.33333333333333331</v>
      </c>
      <c r="Q139" s="77">
        <v>0</v>
      </c>
      <c r="R139" s="77">
        <v>0</v>
      </c>
      <c r="S139" s="134"/>
    </row>
    <row r="140" spans="1:19" x14ac:dyDescent="0.25">
      <c r="A140" s="119" t="s">
        <v>134</v>
      </c>
      <c r="B140" s="116">
        <f t="shared" ref="B140:B146" si="70">C140+D140+E140</f>
        <v>203</v>
      </c>
      <c r="C140" s="128">
        <v>101</v>
      </c>
      <c r="D140" s="128">
        <v>102</v>
      </c>
      <c r="E140" s="128">
        <v>0</v>
      </c>
      <c r="F140" s="84">
        <f t="shared" si="65"/>
        <v>0.49753694581280788</v>
      </c>
      <c r="G140" s="77">
        <v>0</v>
      </c>
      <c r="H140" s="77">
        <v>24</v>
      </c>
      <c r="I140" s="77">
        <v>16</v>
      </c>
      <c r="J140" s="77">
        <v>28</v>
      </c>
      <c r="K140" s="77">
        <v>1</v>
      </c>
      <c r="L140" s="77">
        <v>0</v>
      </c>
      <c r="M140" s="77">
        <v>6</v>
      </c>
      <c r="N140" s="116">
        <f t="shared" si="68"/>
        <v>75</v>
      </c>
      <c r="O140" s="77">
        <v>120</v>
      </c>
      <c r="P140" s="84">
        <f t="shared" si="66"/>
        <v>0.38461538461538464</v>
      </c>
      <c r="Q140" s="77">
        <v>4</v>
      </c>
      <c r="R140" s="77">
        <v>4</v>
      </c>
      <c r="S140" s="134"/>
    </row>
    <row r="141" spans="1:19" x14ac:dyDescent="0.25">
      <c r="A141" s="121" t="s">
        <v>77</v>
      </c>
      <c r="B141" s="116">
        <f t="shared" si="70"/>
        <v>176</v>
      </c>
      <c r="C141" s="128">
        <v>82</v>
      </c>
      <c r="D141" s="128">
        <v>94</v>
      </c>
      <c r="E141" s="128">
        <v>0</v>
      </c>
      <c r="F141" s="84">
        <f t="shared" si="65"/>
        <v>0.46590909090909088</v>
      </c>
      <c r="G141" s="77">
        <v>0</v>
      </c>
      <c r="H141" s="77">
        <v>23</v>
      </c>
      <c r="I141" s="77">
        <v>16</v>
      </c>
      <c r="J141" s="77">
        <v>20</v>
      </c>
      <c r="K141" s="77">
        <v>1</v>
      </c>
      <c r="L141" s="77">
        <v>0</v>
      </c>
      <c r="M141" s="77">
        <v>5</v>
      </c>
      <c r="N141" s="116">
        <f t="shared" si="68"/>
        <v>65</v>
      </c>
      <c r="O141" s="77">
        <v>104</v>
      </c>
      <c r="P141" s="84">
        <f t="shared" si="66"/>
        <v>0.38461538461538464</v>
      </c>
      <c r="Q141" s="77">
        <v>4</v>
      </c>
      <c r="R141" s="77">
        <v>3</v>
      </c>
      <c r="S141" s="134"/>
    </row>
    <row r="142" spans="1:19" x14ac:dyDescent="0.25">
      <c r="A142" s="121" t="s">
        <v>135</v>
      </c>
      <c r="B142" s="116">
        <f t="shared" si="70"/>
        <v>1</v>
      </c>
      <c r="C142" s="128">
        <v>0</v>
      </c>
      <c r="D142" s="128">
        <v>1</v>
      </c>
      <c r="E142" s="128">
        <v>0</v>
      </c>
      <c r="F142" s="84">
        <f t="shared" si="65"/>
        <v>0</v>
      </c>
      <c r="G142" s="77">
        <v>0</v>
      </c>
      <c r="H142" s="77">
        <v>0</v>
      </c>
      <c r="I142" s="77">
        <v>0</v>
      </c>
      <c r="J142" s="77">
        <v>1</v>
      </c>
      <c r="K142" s="77">
        <v>0</v>
      </c>
      <c r="L142" s="77">
        <v>0</v>
      </c>
      <c r="M142" s="77">
        <v>0</v>
      </c>
      <c r="N142" s="116">
        <f t="shared" si="68"/>
        <v>1</v>
      </c>
      <c r="O142" s="77">
        <v>0</v>
      </c>
      <c r="P142" s="84">
        <f t="shared" si="66"/>
        <v>1</v>
      </c>
      <c r="Q142" s="77">
        <v>0</v>
      </c>
      <c r="R142" s="77">
        <v>0</v>
      </c>
      <c r="S142" s="134"/>
    </row>
    <row r="143" spans="1:19" x14ac:dyDescent="0.25">
      <c r="A143" s="121" t="s">
        <v>136</v>
      </c>
      <c r="B143" s="116">
        <f t="shared" si="70"/>
        <v>7</v>
      </c>
      <c r="C143" s="128">
        <v>4</v>
      </c>
      <c r="D143" s="128">
        <v>3</v>
      </c>
      <c r="E143" s="128">
        <v>0</v>
      </c>
      <c r="F143" s="84">
        <f t="shared" si="65"/>
        <v>0.5714285714285714</v>
      </c>
      <c r="G143" s="77">
        <v>0</v>
      </c>
      <c r="H143" s="77">
        <v>0</v>
      </c>
      <c r="I143" s="77">
        <v>0</v>
      </c>
      <c r="J143" s="77">
        <v>2</v>
      </c>
      <c r="K143" s="77">
        <v>0</v>
      </c>
      <c r="L143" s="77">
        <v>0</v>
      </c>
      <c r="M143" s="77">
        <v>1</v>
      </c>
      <c r="N143" s="116">
        <f t="shared" si="68"/>
        <v>3</v>
      </c>
      <c r="O143" s="77">
        <v>4</v>
      </c>
      <c r="P143" s="84">
        <f t="shared" si="66"/>
        <v>0.42857142857142855</v>
      </c>
      <c r="Q143" s="77">
        <v>0</v>
      </c>
      <c r="R143" s="77">
        <v>0</v>
      </c>
      <c r="S143" s="134"/>
    </row>
    <row r="144" spans="1:19" x14ac:dyDescent="0.25">
      <c r="A144" s="121" t="s">
        <v>134</v>
      </c>
      <c r="B144" s="116">
        <f t="shared" si="70"/>
        <v>7</v>
      </c>
      <c r="C144" s="128">
        <v>5</v>
      </c>
      <c r="D144" s="128">
        <v>2</v>
      </c>
      <c r="E144" s="128">
        <v>0</v>
      </c>
      <c r="F144" s="84">
        <f t="shared" si="65"/>
        <v>0.7142857142857143</v>
      </c>
      <c r="G144" s="77">
        <v>0</v>
      </c>
      <c r="H144" s="77">
        <v>0</v>
      </c>
      <c r="I144" s="77">
        <v>0</v>
      </c>
      <c r="J144" s="77">
        <v>1</v>
      </c>
      <c r="K144" s="77">
        <v>0</v>
      </c>
      <c r="L144" s="77">
        <v>0</v>
      </c>
      <c r="M144" s="77">
        <v>0</v>
      </c>
      <c r="N144" s="116">
        <f t="shared" si="68"/>
        <v>1</v>
      </c>
      <c r="O144" s="77">
        <v>6</v>
      </c>
      <c r="P144" s="84">
        <f t="shared" si="66"/>
        <v>0.14285714285714285</v>
      </c>
      <c r="Q144" s="77">
        <v>0</v>
      </c>
      <c r="R144" s="77">
        <v>0</v>
      </c>
      <c r="S144" s="134"/>
    </row>
    <row r="145" spans="1:19" x14ac:dyDescent="0.25">
      <c r="A145" s="121" t="s">
        <v>137</v>
      </c>
      <c r="B145" s="116">
        <f t="shared" si="70"/>
        <v>12</v>
      </c>
      <c r="C145" s="128">
        <v>10</v>
      </c>
      <c r="D145" s="128">
        <v>2</v>
      </c>
      <c r="E145" s="128">
        <v>0</v>
      </c>
      <c r="F145" s="84">
        <f t="shared" si="65"/>
        <v>0.83333333333333337</v>
      </c>
      <c r="G145" s="77">
        <v>0</v>
      </c>
      <c r="H145" s="77">
        <v>1</v>
      </c>
      <c r="I145" s="77">
        <v>0</v>
      </c>
      <c r="J145" s="77">
        <v>4</v>
      </c>
      <c r="K145" s="77">
        <v>0</v>
      </c>
      <c r="L145" s="77">
        <v>0</v>
      </c>
      <c r="M145" s="77">
        <v>0</v>
      </c>
      <c r="N145" s="116">
        <f t="shared" si="68"/>
        <v>5</v>
      </c>
      <c r="O145" s="77">
        <v>6</v>
      </c>
      <c r="P145" s="84">
        <f t="shared" si="66"/>
        <v>0.45454545454545453</v>
      </c>
      <c r="Q145" s="77">
        <v>0</v>
      </c>
      <c r="R145" s="77">
        <v>1</v>
      </c>
      <c r="S145" s="134"/>
    </row>
    <row r="146" spans="1:19" x14ac:dyDescent="0.25">
      <c r="A146" s="119" t="s">
        <v>138</v>
      </c>
      <c r="B146" s="116">
        <f t="shared" si="70"/>
        <v>45</v>
      </c>
      <c r="C146" s="128">
        <v>31</v>
      </c>
      <c r="D146" s="128">
        <v>14</v>
      </c>
      <c r="E146" s="128">
        <v>0</v>
      </c>
      <c r="F146" s="84">
        <f t="shared" si="65"/>
        <v>0.68888888888888888</v>
      </c>
      <c r="G146" s="77">
        <v>0</v>
      </c>
      <c r="H146" s="77">
        <v>6</v>
      </c>
      <c r="I146" s="77">
        <v>4</v>
      </c>
      <c r="J146" s="77">
        <v>5</v>
      </c>
      <c r="K146" s="77">
        <v>0</v>
      </c>
      <c r="L146" s="77">
        <v>0</v>
      </c>
      <c r="M146" s="77">
        <v>4</v>
      </c>
      <c r="N146" s="116">
        <f t="shared" si="68"/>
        <v>19</v>
      </c>
      <c r="O146" s="116">
        <v>25</v>
      </c>
      <c r="P146" s="84">
        <f t="shared" si="66"/>
        <v>0.43181818181818182</v>
      </c>
      <c r="Q146" s="77">
        <v>1</v>
      </c>
      <c r="R146" s="77">
        <v>0</v>
      </c>
      <c r="S146" s="134"/>
    </row>
    <row r="147" spans="1:19" x14ac:dyDescent="0.25">
      <c r="A147" s="122" t="s">
        <v>139</v>
      </c>
      <c r="B147" s="117">
        <f>SUM(C147:E147)</f>
        <v>271</v>
      </c>
      <c r="C147" s="117">
        <f t="shared" ref="C147:D147" si="71">SUM(C138+C140+C146+C139)</f>
        <v>145</v>
      </c>
      <c r="D147" s="117">
        <f t="shared" si="71"/>
        <v>126</v>
      </c>
      <c r="E147" s="117">
        <f>SUM(E138+E140+E146+E139)</f>
        <v>0</v>
      </c>
      <c r="F147" s="108">
        <f t="shared" si="65"/>
        <v>0.5350553505535055</v>
      </c>
      <c r="G147" s="123">
        <f t="shared" ref="G147:I147" si="72">SUM(G138+G140+G146+G139)</f>
        <v>0</v>
      </c>
      <c r="H147" s="123">
        <f t="shared" si="72"/>
        <v>32</v>
      </c>
      <c r="I147" s="123">
        <f t="shared" si="72"/>
        <v>21</v>
      </c>
      <c r="J147" s="123">
        <f>SUM(J138+J140+J146+J139)</f>
        <v>40</v>
      </c>
      <c r="K147" s="123">
        <f t="shared" ref="K147:M147" si="73">SUM(K138+K140+K146+K139)</f>
        <v>1</v>
      </c>
      <c r="L147" s="123">
        <f t="shared" si="73"/>
        <v>0</v>
      </c>
      <c r="M147" s="123">
        <f t="shared" si="73"/>
        <v>13</v>
      </c>
      <c r="N147" s="123">
        <f>SUM(G147:M147)</f>
        <v>107</v>
      </c>
      <c r="O147" s="123">
        <f>SUM(O138+O140+O146+O139)</f>
        <v>153</v>
      </c>
      <c r="P147" s="108">
        <f t="shared" si="66"/>
        <v>0.41153846153846152</v>
      </c>
      <c r="Q147" s="117">
        <f t="shared" ref="Q147:R147" si="74">SUM(Q138+Q140+Q146)</f>
        <v>6</v>
      </c>
      <c r="R147" s="117">
        <f t="shared" si="74"/>
        <v>5</v>
      </c>
      <c r="S147" s="134"/>
    </row>
    <row r="148" spans="1:19" x14ac:dyDescent="0.25">
      <c r="A148" s="113" t="s">
        <v>140</v>
      </c>
      <c r="B148" s="126">
        <f>SUM(C148:E148)</f>
        <v>11801</v>
      </c>
      <c r="C148" s="126">
        <f>SUM(C55+C88+C111+C125+C136+C147)</f>
        <v>6563</v>
      </c>
      <c r="D148" s="126">
        <f>SUM(D55+D88+D111+D125+D136+D147)</f>
        <v>5224</v>
      </c>
      <c r="E148" s="126">
        <f>SUM(E55+E88+E111+E125+E136+E147)</f>
        <v>14</v>
      </c>
      <c r="F148" s="127">
        <v>0.56499999999999995</v>
      </c>
      <c r="G148" s="126">
        <f t="shared" ref="G148:O148" si="75">SUM(G55+G88+G111+G125+G136+G147)</f>
        <v>13</v>
      </c>
      <c r="H148" s="126">
        <f t="shared" si="75"/>
        <v>1913</v>
      </c>
      <c r="I148" s="126">
        <f t="shared" si="75"/>
        <v>1977</v>
      </c>
      <c r="J148" s="126">
        <f t="shared" si="75"/>
        <v>2507</v>
      </c>
      <c r="K148" s="126">
        <f t="shared" si="75"/>
        <v>169</v>
      </c>
      <c r="L148" s="126">
        <f t="shared" si="75"/>
        <v>9</v>
      </c>
      <c r="M148" s="126">
        <f t="shared" si="75"/>
        <v>460</v>
      </c>
      <c r="N148" s="126">
        <f t="shared" si="75"/>
        <v>7048</v>
      </c>
      <c r="O148" s="126">
        <f t="shared" si="75"/>
        <v>3536</v>
      </c>
      <c r="P148" s="127">
        <v>0.65200000000000002</v>
      </c>
      <c r="Q148" s="126">
        <f>SUM(Q55+Q88+Q111+Q125+Q136+Q147)</f>
        <v>791</v>
      </c>
      <c r="R148" s="126">
        <f>SUM(R55+R88+R111+R125+R136+R147)</f>
        <v>426</v>
      </c>
      <c r="S148" s="134"/>
    </row>
    <row r="149" spans="1:19" x14ac:dyDescent="0.25">
      <c r="A149" s="100" t="s">
        <v>178</v>
      </c>
    </row>
  </sheetData>
  <pageMargins left="0.7" right="0.7" top="0.75" bottom="0.75" header="0.3" footer="0.3"/>
  <pageSetup scale="58" orientation="landscape" r:id="rId1"/>
  <headerFooter>
    <oddHeader>&amp;L&amp;"-,Bold"Program Level Data&amp;C&amp;"-,Bold"Table 30 &amp;R&amp;"-,Bold"Undergraduate Major Enrollment by Gender and Ethnicity</oddHeader>
    <oddFooter>&amp;L&amp;"-,Bold"Office of Institutional Research, UMass Boston</oddFooter>
  </headerFooter>
  <rowBreaks count="2" manualBreakCount="2">
    <brk id="55" max="17" man="1"/>
    <brk id="111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54"/>
  <sheetViews>
    <sheetView zoomScaleNormal="100" workbookViewId="0">
      <selection activeCell="S38" sqref="S38"/>
    </sheetView>
  </sheetViews>
  <sheetFormatPr defaultColWidth="8.85546875" defaultRowHeight="15" x14ac:dyDescent="0.25"/>
  <cols>
    <col min="1" max="1" width="37" bestFit="1" customWidth="1"/>
    <col min="2" max="2" width="6.7109375" style="6" customWidth="1"/>
    <col min="3" max="3" width="7.42578125" style="6" customWidth="1"/>
    <col min="4" max="4" width="6.42578125" style="6" customWidth="1"/>
    <col min="5" max="5" width="9.42578125" style="6" customWidth="1"/>
    <col min="6" max="6" width="8" style="6" customWidth="1"/>
    <col min="7" max="7" width="14.28515625" style="6" customWidth="1"/>
    <col min="8" max="8" width="6.42578125" style="6" customWidth="1"/>
    <col min="9" max="9" width="11.42578125" style="6" customWidth="1"/>
    <col min="10" max="10" width="8.7109375" style="6" customWidth="1"/>
    <col min="11" max="11" width="8.42578125" style="6" customWidth="1"/>
    <col min="12" max="12" width="11.28515625" style="6" customWidth="1"/>
    <col min="13" max="13" width="7.28515625" style="6" customWidth="1"/>
    <col min="14" max="14" width="11.42578125" style="6" customWidth="1"/>
    <col min="15" max="15" width="8.42578125" style="6" customWidth="1"/>
    <col min="16" max="16" width="10.85546875" style="6" customWidth="1"/>
    <col min="17" max="17" width="12.28515625" style="6" customWidth="1"/>
    <col min="18" max="18" width="10" style="6" customWidth="1"/>
  </cols>
  <sheetData>
    <row r="1" spans="1:18" ht="21" x14ac:dyDescent="0.35">
      <c r="A1" s="8" t="s">
        <v>293</v>
      </c>
    </row>
    <row r="3" spans="1:18" ht="60.75" thickBot="1" x14ac:dyDescent="0.3">
      <c r="A3" s="18"/>
      <c r="B3" s="19" t="s">
        <v>204</v>
      </c>
      <c r="C3" s="19" t="s">
        <v>3</v>
      </c>
      <c r="D3" s="19" t="s">
        <v>4</v>
      </c>
      <c r="E3" s="19" t="s">
        <v>147</v>
      </c>
      <c r="F3" s="19" t="s">
        <v>148</v>
      </c>
      <c r="G3" s="20" t="s">
        <v>205</v>
      </c>
      <c r="H3" s="20" t="s">
        <v>8</v>
      </c>
      <c r="I3" s="20" t="s">
        <v>206</v>
      </c>
      <c r="J3" s="20" t="s">
        <v>207</v>
      </c>
      <c r="K3" s="20" t="s">
        <v>208</v>
      </c>
      <c r="L3" s="20" t="s">
        <v>209</v>
      </c>
      <c r="M3" s="20" t="s">
        <v>210</v>
      </c>
      <c r="N3" s="20" t="s">
        <v>211</v>
      </c>
      <c r="O3" s="20" t="s">
        <v>15</v>
      </c>
      <c r="P3" s="20" t="s">
        <v>155</v>
      </c>
      <c r="Q3" s="20" t="s">
        <v>156</v>
      </c>
      <c r="R3" s="20" t="s">
        <v>212</v>
      </c>
    </row>
    <row r="4" spans="1:18" x14ac:dyDescent="0.25">
      <c r="A4" s="41" t="s">
        <v>19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x14ac:dyDescent="0.25">
      <c r="A5" s="12" t="s">
        <v>213</v>
      </c>
      <c r="B5" s="13">
        <f>C5+D5+E5</f>
        <v>15</v>
      </c>
      <c r="C5" s="13">
        <v>8</v>
      </c>
      <c r="D5" s="13">
        <v>7</v>
      </c>
      <c r="E5" s="13">
        <v>0</v>
      </c>
      <c r="F5" s="4">
        <f>C5/B5</f>
        <v>0.53333333333333333</v>
      </c>
      <c r="G5" s="13">
        <v>0</v>
      </c>
      <c r="H5" s="13">
        <v>1</v>
      </c>
      <c r="I5" s="13">
        <v>8</v>
      </c>
      <c r="J5" s="13">
        <v>2</v>
      </c>
      <c r="K5" s="13">
        <v>1</v>
      </c>
      <c r="L5" s="13">
        <v>0</v>
      </c>
      <c r="M5" s="13">
        <v>1</v>
      </c>
      <c r="N5" s="5">
        <f>SUM(G5:M5)</f>
        <v>13</v>
      </c>
      <c r="O5" s="13">
        <v>0</v>
      </c>
      <c r="P5" s="4">
        <f>N5/(N5+O5)</f>
        <v>1</v>
      </c>
      <c r="Q5" s="13">
        <v>0</v>
      </c>
      <c r="R5" s="13">
        <v>2</v>
      </c>
    </row>
    <row r="6" spans="1:18" x14ac:dyDescent="0.25">
      <c r="A6" s="12" t="s">
        <v>214</v>
      </c>
      <c r="B6" s="13">
        <f t="shared" ref="B6:B60" si="0">C6+D6+E6</f>
        <v>26</v>
      </c>
      <c r="C6" s="13">
        <v>11</v>
      </c>
      <c r="D6" s="13">
        <v>15</v>
      </c>
      <c r="E6" s="13">
        <v>0</v>
      </c>
      <c r="F6" s="4">
        <f t="shared" ref="F6:F68" si="1">C6/B6</f>
        <v>0.42307692307692307</v>
      </c>
      <c r="G6" s="13">
        <v>0</v>
      </c>
      <c r="H6" s="13">
        <v>0</v>
      </c>
      <c r="I6" s="13">
        <v>6</v>
      </c>
      <c r="J6" s="13">
        <v>1</v>
      </c>
      <c r="K6" s="13">
        <v>0</v>
      </c>
      <c r="L6" s="13">
        <v>0</v>
      </c>
      <c r="M6" s="13">
        <v>3</v>
      </c>
      <c r="N6" s="5">
        <f t="shared" ref="N6:N68" si="2">SUM(G6:M6)</f>
        <v>10</v>
      </c>
      <c r="O6" s="13">
        <v>14</v>
      </c>
      <c r="P6" s="4">
        <f t="shared" ref="P6:P68" si="3">N6/(N6+O6)</f>
        <v>0.41666666666666669</v>
      </c>
      <c r="Q6" s="13">
        <v>0</v>
      </c>
      <c r="R6" s="13">
        <v>2</v>
      </c>
    </row>
    <row r="7" spans="1:18" x14ac:dyDescent="0.25">
      <c r="A7" s="12" t="s">
        <v>216</v>
      </c>
      <c r="B7" s="13">
        <f t="shared" si="0"/>
        <v>98</v>
      </c>
      <c r="C7" s="13">
        <v>75</v>
      </c>
      <c r="D7" s="13">
        <v>23</v>
      </c>
      <c r="E7" s="13">
        <v>0</v>
      </c>
      <c r="F7" s="4">
        <f t="shared" si="1"/>
        <v>0.76530612244897955</v>
      </c>
      <c r="G7" s="13">
        <v>0</v>
      </c>
      <c r="H7" s="13">
        <v>3</v>
      </c>
      <c r="I7" s="13">
        <v>6</v>
      </c>
      <c r="J7" s="13">
        <v>24</v>
      </c>
      <c r="K7" s="13">
        <v>1</v>
      </c>
      <c r="L7" s="13">
        <v>0</v>
      </c>
      <c r="M7" s="13">
        <v>0</v>
      </c>
      <c r="N7" s="5">
        <f t="shared" si="2"/>
        <v>34</v>
      </c>
      <c r="O7" s="13">
        <v>57</v>
      </c>
      <c r="P7" s="4">
        <f t="shared" si="3"/>
        <v>0.37362637362637363</v>
      </c>
      <c r="Q7" s="13">
        <v>3</v>
      </c>
      <c r="R7" s="13">
        <v>4</v>
      </c>
    </row>
    <row r="8" spans="1:18" x14ac:dyDescent="0.25">
      <c r="A8" s="12" t="s">
        <v>217</v>
      </c>
      <c r="B8" s="13">
        <f t="shared" si="0"/>
        <v>3</v>
      </c>
      <c r="C8" s="13">
        <v>1</v>
      </c>
      <c r="D8" s="13">
        <v>2</v>
      </c>
      <c r="E8" s="13">
        <v>0</v>
      </c>
      <c r="F8" s="4">
        <f t="shared" si="1"/>
        <v>0.33333333333333331</v>
      </c>
      <c r="G8" s="13">
        <v>0</v>
      </c>
      <c r="H8" s="13">
        <v>0</v>
      </c>
      <c r="I8" s="13">
        <v>0</v>
      </c>
      <c r="J8" s="13">
        <v>1</v>
      </c>
      <c r="K8" s="13">
        <v>0</v>
      </c>
      <c r="L8" s="13">
        <v>0</v>
      </c>
      <c r="M8" s="13">
        <v>1</v>
      </c>
      <c r="N8" s="5">
        <f t="shared" si="2"/>
        <v>2</v>
      </c>
      <c r="O8" s="13">
        <v>0</v>
      </c>
      <c r="P8" s="4">
        <f t="shared" si="3"/>
        <v>1</v>
      </c>
      <c r="Q8" s="13">
        <v>0</v>
      </c>
      <c r="R8" s="13">
        <v>1</v>
      </c>
    </row>
    <row r="9" spans="1:18" x14ac:dyDescent="0.25">
      <c r="A9" s="12" t="s">
        <v>218</v>
      </c>
      <c r="B9" s="13">
        <f t="shared" si="0"/>
        <v>26</v>
      </c>
      <c r="C9" s="13">
        <v>8</v>
      </c>
      <c r="D9" s="13">
        <v>18</v>
      </c>
      <c r="E9" s="13">
        <v>0</v>
      </c>
      <c r="F9" s="4">
        <f t="shared" si="1"/>
        <v>0.30769230769230771</v>
      </c>
      <c r="G9" s="13">
        <v>0</v>
      </c>
      <c r="H9" s="13">
        <v>0</v>
      </c>
      <c r="I9" s="13">
        <v>2</v>
      </c>
      <c r="J9" s="13">
        <v>2</v>
      </c>
      <c r="K9" s="13">
        <v>0</v>
      </c>
      <c r="L9" s="13">
        <v>0</v>
      </c>
      <c r="M9" s="13">
        <v>0</v>
      </c>
      <c r="N9" s="5">
        <f t="shared" si="2"/>
        <v>4</v>
      </c>
      <c r="O9" s="13">
        <v>22</v>
      </c>
      <c r="P9" s="4">
        <f t="shared" si="3"/>
        <v>0.15384615384615385</v>
      </c>
      <c r="Q9" s="13">
        <v>0</v>
      </c>
      <c r="R9" s="13">
        <v>0</v>
      </c>
    </row>
    <row r="10" spans="1:18" x14ac:dyDescent="0.25">
      <c r="A10" s="12" t="s">
        <v>219</v>
      </c>
      <c r="B10" s="13">
        <f t="shared" si="0"/>
        <v>136</v>
      </c>
      <c r="C10" s="13">
        <v>88</v>
      </c>
      <c r="D10" s="13">
        <v>47</v>
      </c>
      <c r="E10" s="13">
        <v>1</v>
      </c>
      <c r="F10" s="4">
        <f t="shared" si="1"/>
        <v>0.6470588235294118</v>
      </c>
      <c r="G10" s="13">
        <v>0</v>
      </c>
      <c r="H10" s="13">
        <v>24</v>
      </c>
      <c r="I10" s="13">
        <v>10</v>
      </c>
      <c r="J10" s="13">
        <v>16</v>
      </c>
      <c r="K10" s="13">
        <v>1</v>
      </c>
      <c r="L10" s="13">
        <v>0</v>
      </c>
      <c r="M10" s="13">
        <v>4</v>
      </c>
      <c r="N10" s="5">
        <f t="shared" si="2"/>
        <v>55</v>
      </c>
      <c r="O10" s="13">
        <v>47</v>
      </c>
      <c r="P10" s="4">
        <f t="shared" si="3"/>
        <v>0.53921568627450978</v>
      </c>
      <c r="Q10" s="13">
        <v>26</v>
      </c>
      <c r="R10" s="13">
        <v>8</v>
      </c>
    </row>
    <row r="11" spans="1:18" x14ac:dyDescent="0.25">
      <c r="A11" s="12" t="s">
        <v>220</v>
      </c>
      <c r="B11" s="13">
        <f t="shared" si="0"/>
        <v>31</v>
      </c>
      <c r="C11" s="13">
        <v>12</v>
      </c>
      <c r="D11" s="13">
        <v>19</v>
      </c>
      <c r="E11" s="13">
        <v>0</v>
      </c>
      <c r="F11" s="4">
        <f t="shared" si="1"/>
        <v>0.38709677419354838</v>
      </c>
      <c r="G11" s="13">
        <v>1</v>
      </c>
      <c r="H11" s="13">
        <v>9</v>
      </c>
      <c r="I11" s="13">
        <v>3</v>
      </c>
      <c r="J11" s="13">
        <v>1</v>
      </c>
      <c r="K11" s="13">
        <v>0</v>
      </c>
      <c r="L11" s="13">
        <v>0</v>
      </c>
      <c r="M11" s="13">
        <v>3</v>
      </c>
      <c r="N11" s="5">
        <f t="shared" si="2"/>
        <v>17</v>
      </c>
      <c r="O11" s="13">
        <v>9</v>
      </c>
      <c r="P11" s="4">
        <f t="shared" si="3"/>
        <v>0.65384615384615385</v>
      </c>
      <c r="Q11" s="13">
        <v>3</v>
      </c>
      <c r="R11" s="13">
        <v>2</v>
      </c>
    </row>
    <row r="12" spans="1:18" x14ac:dyDescent="0.25">
      <c r="A12" s="7" t="s">
        <v>29</v>
      </c>
      <c r="B12" s="13">
        <f t="shared" si="0"/>
        <v>18</v>
      </c>
      <c r="C12" s="14">
        <v>6</v>
      </c>
      <c r="D12" s="14">
        <v>12</v>
      </c>
      <c r="E12" s="14">
        <v>0</v>
      </c>
      <c r="F12" s="4">
        <f t="shared" si="1"/>
        <v>0.33333333333333331</v>
      </c>
      <c r="G12" s="14">
        <v>1</v>
      </c>
      <c r="H12" s="14">
        <v>4</v>
      </c>
      <c r="I12" s="14">
        <v>0</v>
      </c>
      <c r="J12" s="14">
        <v>1</v>
      </c>
      <c r="K12" s="14">
        <v>0</v>
      </c>
      <c r="L12" s="14">
        <v>0</v>
      </c>
      <c r="M12" s="14">
        <v>2</v>
      </c>
      <c r="N12" s="5">
        <f t="shared" si="2"/>
        <v>8</v>
      </c>
      <c r="O12" s="14">
        <v>8</v>
      </c>
      <c r="P12" s="4">
        <f t="shared" si="3"/>
        <v>0.5</v>
      </c>
      <c r="Q12" s="14">
        <v>1</v>
      </c>
      <c r="R12" s="14">
        <v>1</v>
      </c>
    </row>
    <row r="13" spans="1:18" x14ac:dyDescent="0.25">
      <c r="A13" s="7" t="s">
        <v>287</v>
      </c>
      <c r="B13" s="13">
        <f t="shared" si="0"/>
        <v>13</v>
      </c>
      <c r="C13" s="14">
        <v>6</v>
      </c>
      <c r="D13" s="14">
        <v>7</v>
      </c>
      <c r="E13" s="14">
        <v>0</v>
      </c>
      <c r="F13" s="4">
        <f t="shared" si="1"/>
        <v>0.46153846153846156</v>
      </c>
      <c r="G13" s="14">
        <v>0</v>
      </c>
      <c r="H13" s="14">
        <v>5</v>
      </c>
      <c r="I13" s="14">
        <v>3</v>
      </c>
      <c r="J13" s="14">
        <v>0</v>
      </c>
      <c r="K13" s="14">
        <v>0</v>
      </c>
      <c r="L13" s="14">
        <v>0</v>
      </c>
      <c r="M13" s="14">
        <v>1</v>
      </c>
      <c r="N13" s="5">
        <f t="shared" si="2"/>
        <v>9</v>
      </c>
      <c r="O13" s="14">
        <v>1</v>
      </c>
      <c r="P13" s="4">
        <f t="shared" si="3"/>
        <v>0.9</v>
      </c>
      <c r="Q13" s="14">
        <v>2</v>
      </c>
      <c r="R13" s="14">
        <v>1</v>
      </c>
    </row>
    <row r="14" spans="1:18" x14ac:dyDescent="0.25">
      <c r="A14" s="12" t="s">
        <v>221</v>
      </c>
      <c r="B14" s="13">
        <f t="shared" si="0"/>
        <v>10</v>
      </c>
      <c r="C14" s="13">
        <v>5</v>
      </c>
      <c r="D14" s="13">
        <v>5</v>
      </c>
      <c r="E14" s="13">
        <v>0</v>
      </c>
      <c r="F14" s="4">
        <f t="shared" si="1"/>
        <v>0.5</v>
      </c>
      <c r="G14" s="13">
        <v>0</v>
      </c>
      <c r="H14" s="13">
        <v>0</v>
      </c>
      <c r="I14" s="13">
        <v>0</v>
      </c>
      <c r="J14" s="13">
        <v>2</v>
      </c>
      <c r="K14" s="13">
        <v>0</v>
      </c>
      <c r="L14" s="13">
        <v>0</v>
      </c>
      <c r="M14" s="13">
        <v>0</v>
      </c>
      <c r="N14" s="5">
        <f t="shared" si="2"/>
        <v>2</v>
      </c>
      <c r="O14" s="13">
        <v>8</v>
      </c>
      <c r="P14" s="4">
        <f t="shared" si="3"/>
        <v>0.2</v>
      </c>
      <c r="Q14" s="13">
        <v>0</v>
      </c>
      <c r="R14" s="13">
        <v>0</v>
      </c>
    </row>
    <row r="15" spans="1:18" x14ac:dyDescent="0.25">
      <c r="A15" s="12" t="s">
        <v>222</v>
      </c>
      <c r="B15" s="13">
        <f t="shared" si="0"/>
        <v>10</v>
      </c>
      <c r="C15" s="13">
        <v>5</v>
      </c>
      <c r="D15" s="13">
        <v>5</v>
      </c>
      <c r="E15" s="13">
        <v>0</v>
      </c>
      <c r="F15" s="4">
        <f t="shared" si="1"/>
        <v>0.5</v>
      </c>
      <c r="G15" s="13">
        <v>0</v>
      </c>
      <c r="H15" s="13">
        <v>0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5">
        <f t="shared" si="2"/>
        <v>2</v>
      </c>
      <c r="O15" s="13">
        <v>7</v>
      </c>
      <c r="P15" s="4">
        <f t="shared" si="3"/>
        <v>0.22222222222222221</v>
      </c>
      <c r="Q15" s="13">
        <v>0</v>
      </c>
      <c r="R15" s="13">
        <v>1</v>
      </c>
    </row>
    <row r="16" spans="1:18" x14ac:dyDescent="0.25">
      <c r="A16" s="12" t="s">
        <v>223</v>
      </c>
      <c r="B16" s="13">
        <f t="shared" si="0"/>
        <v>309</v>
      </c>
      <c r="C16" s="13">
        <v>185</v>
      </c>
      <c r="D16" s="13">
        <v>123</v>
      </c>
      <c r="E16" s="13">
        <v>1</v>
      </c>
      <c r="F16" s="4">
        <f t="shared" si="1"/>
        <v>0.59870550161812297</v>
      </c>
      <c r="G16" s="13">
        <v>0</v>
      </c>
      <c r="H16" s="13">
        <v>14</v>
      </c>
      <c r="I16" s="13">
        <v>46</v>
      </c>
      <c r="J16" s="13">
        <v>55</v>
      </c>
      <c r="K16" s="13">
        <v>3</v>
      </c>
      <c r="L16" s="13">
        <v>0</v>
      </c>
      <c r="M16" s="13">
        <v>11</v>
      </c>
      <c r="N16" s="5">
        <f t="shared" si="2"/>
        <v>129</v>
      </c>
      <c r="O16" s="13">
        <v>142</v>
      </c>
      <c r="P16" s="4">
        <f t="shared" si="3"/>
        <v>0.47601476014760147</v>
      </c>
      <c r="Q16" s="13">
        <v>15</v>
      </c>
      <c r="R16" s="13">
        <v>23</v>
      </c>
    </row>
    <row r="17" spans="1:18" x14ac:dyDescent="0.25">
      <c r="A17" s="12" t="s">
        <v>224</v>
      </c>
      <c r="B17" s="13">
        <f t="shared" si="0"/>
        <v>546</v>
      </c>
      <c r="C17" s="13">
        <v>263</v>
      </c>
      <c r="D17" s="13">
        <v>278</v>
      </c>
      <c r="E17" s="13">
        <v>5</v>
      </c>
      <c r="F17" s="4">
        <f t="shared" si="1"/>
        <v>0.48168498168498169</v>
      </c>
      <c r="G17" s="13">
        <v>0</v>
      </c>
      <c r="H17" s="13">
        <v>35</v>
      </c>
      <c r="I17" s="13">
        <v>103</v>
      </c>
      <c r="J17" s="13">
        <v>102</v>
      </c>
      <c r="K17" s="13">
        <v>20</v>
      </c>
      <c r="L17" s="13">
        <v>0</v>
      </c>
      <c r="M17" s="13">
        <v>19</v>
      </c>
      <c r="N17" s="5">
        <f t="shared" si="2"/>
        <v>279</v>
      </c>
      <c r="O17" s="13">
        <v>217</v>
      </c>
      <c r="P17" s="4">
        <f t="shared" si="3"/>
        <v>0.5625</v>
      </c>
      <c r="Q17" s="13">
        <v>7</v>
      </c>
      <c r="R17" s="13">
        <v>43</v>
      </c>
    </row>
    <row r="18" spans="1:18" x14ac:dyDescent="0.25">
      <c r="A18" s="7" t="s">
        <v>125</v>
      </c>
      <c r="B18" s="13">
        <f t="shared" si="0"/>
        <v>1</v>
      </c>
      <c r="C18" s="14">
        <v>1</v>
      </c>
      <c r="D18" s="14">
        <v>0</v>
      </c>
      <c r="E18" s="14">
        <v>0</v>
      </c>
      <c r="F18" s="4">
        <f t="shared" si="1"/>
        <v>1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5">
        <f t="shared" si="2"/>
        <v>0</v>
      </c>
      <c r="O18" s="14">
        <v>1</v>
      </c>
      <c r="P18" s="4">
        <f t="shared" si="3"/>
        <v>0</v>
      </c>
      <c r="Q18" s="14">
        <v>0</v>
      </c>
      <c r="R18" s="14">
        <v>0</v>
      </c>
    </row>
    <row r="19" spans="1:18" x14ac:dyDescent="0.25">
      <c r="A19" s="7" t="s">
        <v>53</v>
      </c>
      <c r="B19" s="13">
        <f t="shared" si="0"/>
        <v>3</v>
      </c>
      <c r="C19" s="14">
        <v>2</v>
      </c>
      <c r="D19" s="14">
        <v>1</v>
      </c>
      <c r="E19" s="14">
        <v>0</v>
      </c>
      <c r="F19" s="4">
        <f t="shared" si="1"/>
        <v>0.66666666666666663</v>
      </c>
      <c r="G19" s="14">
        <v>0</v>
      </c>
      <c r="H19" s="14">
        <v>0</v>
      </c>
      <c r="I19" s="14">
        <v>0</v>
      </c>
      <c r="J19" s="14">
        <v>3</v>
      </c>
      <c r="K19" s="14">
        <v>0</v>
      </c>
      <c r="L19" s="14">
        <v>0</v>
      </c>
      <c r="M19" s="14">
        <v>0</v>
      </c>
      <c r="N19" s="5">
        <f t="shared" si="2"/>
        <v>3</v>
      </c>
      <c r="O19" s="14">
        <v>0</v>
      </c>
      <c r="P19" s="4">
        <f t="shared" si="3"/>
        <v>1</v>
      </c>
      <c r="Q19" s="14">
        <v>0</v>
      </c>
      <c r="R19" s="14">
        <v>0</v>
      </c>
    </row>
    <row r="20" spans="1:18" x14ac:dyDescent="0.25">
      <c r="A20" s="7" t="s">
        <v>287</v>
      </c>
      <c r="B20" s="13">
        <f t="shared" si="0"/>
        <v>542</v>
      </c>
      <c r="C20" s="14">
        <v>260</v>
      </c>
      <c r="D20" s="14">
        <v>277</v>
      </c>
      <c r="E20" s="14">
        <v>5</v>
      </c>
      <c r="F20" s="4">
        <f t="shared" si="1"/>
        <v>0.47970479704797048</v>
      </c>
      <c r="G20" s="14">
        <v>0</v>
      </c>
      <c r="H20" s="14">
        <v>35</v>
      </c>
      <c r="I20" s="14">
        <v>103</v>
      </c>
      <c r="J20" s="14">
        <v>99</v>
      </c>
      <c r="K20" s="14">
        <v>20</v>
      </c>
      <c r="L20" s="14">
        <v>0</v>
      </c>
      <c r="M20" s="14">
        <v>19</v>
      </c>
      <c r="N20" s="5">
        <f t="shared" si="2"/>
        <v>276</v>
      </c>
      <c r="O20" s="14">
        <v>216</v>
      </c>
      <c r="P20" s="4">
        <f t="shared" si="3"/>
        <v>0.56097560975609762</v>
      </c>
      <c r="Q20" s="14">
        <v>7</v>
      </c>
      <c r="R20" s="14">
        <v>43</v>
      </c>
    </row>
    <row r="21" spans="1:18" x14ac:dyDescent="0.25">
      <c r="A21" s="12" t="s">
        <v>225</v>
      </c>
      <c r="B21" s="13">
        <f t="shared" si="0"/>
        <v>433</v>
      </c>
      <c r="C21" s="13">
        <v>132</v>
      </c>
      <c r="D21" s="13">
        <v>301</v>
      </c>
      <c r="E21" s="13">
        <v>0</v>
      </c>
      <c r="F21" s="4">
        <f t="shared" si="1"/>
        <v>0.30484988452655887</v>
      </c>
      <c r="G21" s="13">
        <v>0</v>
      </c>
      <c r="H21" s="13">
        <v>42</v>
      </c>
      <c r="I21" s="13">
        <v>35</v>
      </c>
      <c r="J21" s="13">
        <v>26</v>
      </c>
      <c r="K21" s="13">
        <v>2</v>
      </c>
      <c r="L21" s="13">
        <v>0</v>
      </c>
      <c r="M21" s="13">
        <v>10</v>
      </c>
      <c r="N21" s="5">
        <f t="shared" si="2"/>
        <v>115</v>
      </c>
      <c r="O21" s="13">
        <v>96</v>
      </c>
      <c r="P21" s="4">
        <f t="shared" si="3"/>
        <v>0.54502369668246442</v>
      </c>
      <c r="Q21" s="13">
        <v>197</v>
      </c>
      <c r="R21" s="13">
        <v>25</v>
      </c>
    </row>
    <row r="22" spans="1:18" x14ac:dyDescent="0.25">
      <c r="A22" s="12" t="s">
        <v>35</v>
      </c>
      <c r="B22" s="13">
        <f t="shared" si="0"/>
        <v>322</v>
      </c>
      <c r="C22" s="13">
        <v>192</v>
      </c>
      <c r="D22" s="13">
        <v>129</v>
      </c>
      <c r="E22" s="13">
        <v>1</v>
      </c>
      <c r="F22" s="4">
        <f t="shared" si="1"/>
        <v>0.59627329192546585</v>
      </c>
      <c r="G22" s="13">
        <v>2</v>
      </c>
      <c r="H22" s="13">
        <v>20</v>
      </c>
      <c r="I22" s="13">
        <v>44</v>
      </c>
      <c r="J22" s="13">
        <v>42</v>
      </c>
      <c r="K22" s="13">
        <v>5</v>
      </c>
      <c r="L22" s="13">
        <v>0</v>
      </c>
      <c r="M22" s="13">
        <v>7</v>
      </c>
      <c r="N22" s="5">
        <f t="shared" si="2"/>
        <v>120</v>
      </c>
      <c r="O22" s="13">
        <v>176</v>
      </c>
      <c r="P22" s="4">
        <f t="shared" si="3"/>
        <v>0.40540540540540543</v>
      </c>
      <c r="Q22" s="13">
        <v>7</v>
      </c>
      <c r="R22" s="13">
        <v>19</v>
      </c>
    </row>
    <row r="23" spans="1:18" x14ac:dyDescent="0.25">
      <c r="A23" s="7" t="s">
        <v>36</v>
      </c>
      <c r="B23" s="13">
        <f t="shared" si="0"/>
        <v>34</v>
      </c>
      <c r="C23" s="14">
        <v>19</v>
      </c>
      <c r="D23" s="14">
        <v>15</v>
      </c>
      <c r="E23" s="14">
        <v>0</v>
      </c>
      <c r="F23" s="4">
        <f t="shared" si="1"/>
        <v>0.55882352941176472</v>
      </c>
      <c r="G23" s="14">
        <v>0</v>
      </c>
      <c r="H23" s="14">
        <v>3</v>
      </c>
      <c r="I23" s="14">
        <v>5</v>
      </c>
      <c r="J23" s="14">
        <v>4</v>
      </c>
      <c r="K23" s="14">
        <v>1</v>
      </c>
      <c r="L23" s="14">
        <v>0</v>
      </c>
      <c r="M23" s="14">
        <v>1</v>
      </c>
      <c r="N23" s="5">
        <f t="shared" si="2"/>
        <v>14</v>
      </c>
      <c r="O23" s="14">
        <v>19</v>
      </c>
      <c r="P23" s="4">
        <f t="shared" si="3"/>
        <v>0.42424242424242425</v>
      </c>
      <c r="Q23" s="14">
        <v>0</v>
      </c>
      <c r="R23" s="14">
        <v>1</v>
      </c>
    </row>
    <row r="24" spans="1:18" x14ac:dyDescent="0.25">
      <c r="A24" s="7" t="s">
        <v>160</v>
      </c>
      <c r="B24" s="13">
        <f t="shared" si="0"/>
        <v>1</v>
      </c>
      <c r="C24" s="14">
        <v>1</v>
      </c>
      <c r="D24" s="14">
        <v>0</v>
      </c>
      <c r="E24" s="14">
        <v>0</v>
      </c>
      <c r="F24" s="4">
        <f t="shared" si="1"/>
        <v>1</v>
      </c>
      <c r="G24" s="14">
        <v>0</v>
      </c>
      <c r="H24" s="14">
        <v>1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5">
        <f t="shared" si="2"/>
        <v>1</v>
      </c>
      <c r="O24" s="14">
        <v>0</v>
      </c>
      <c r="P24" s="4">
        <f t="shared" si="3"/>
        <v>1</v>
      </c>
      <c r="Q24" s="14">
        <v>0</v>
      </c>
      <c r="R24" s="14">
        <v>0</v>
      </c>
    </row>
    <row r="25" spans="1:18" x14ac:dyDescent="0.25">
      <c r="A25" s="7" t="s">
        <v>266</v>
      </c>
      <c r="B25" s="13">
        <f t="shared" si="0"/>
        <v>10</v>
      </c>
      <c r="C25" s="14">
        <v>7</v>
      </c>
      <c r="D25" s="14">
        <v>3</v>
      </c>
      <c r="E25" s="14">
        <v>0</v>
      </c>
      <c r="F25" s="4">
        <f t="shared" si="1"/>
        <v>0.7</v>
      </c>
      <c r="G25" s="14">
        <v>0</v>
      </c>
      <c r="H25" s="14">
        <v>0</v>
      </c>
      <c r="I25" s="14">
        <v>1</v>
      </c>
      <c r="J25" s="14">
        <v>1</v>
      </c>
      <c r="K25" s="14">
        <v>0</v>
      </c>
      <c r="L25" s="14">
        <v>0</v>
      </c>
      <c r="M25" s="14">
        <v>0</v>
      </c>
      <c r="N25" s="5">
        <f t="shared" si="2"/>
        <v>2</v>
      </c>
      <c r="O25" s="14">
        <v>8</v>
      </c>
      <c r="P25" s="4">
        <f t="shared" si="3"/>
        <v>0.2</v>
      </c>
      <c r="Q25" s="14">
        <v>0</v>
      </c>
      <c r="R25" s="14">
        <v>0</v>
      </c>
    </row>
    <row r="26" spans="1:18" x14ac:dyDescent="0.25">
      <c r="A26" s="7" t="s">
        <v>294</v>
      </c>
      <c r="B26" s="13">
        <f t="shared" si="0"/>
        <v>1</v>
      </c>
      <c r="C26" s="14">
        <v>1</v>
      </c>
      <c r="D26" s="14">
        <v>0</v>
      </c>
      <c r="E26" s="14">
        <v>0</v>
      </c>
      <c r="F26" s="4">
        <f t="shared" si="1"/>
        <v>1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5">
        <f t="shared" si="2"/>
        <v>0</v>
      </c>
      <c r="O26" s="14">
        <v>1</v>
      </c>
      <c r="P26" s="4">
        <f t="shared" si="3"/>
        <v>0</v>
      </c>
      <c r="Q26" s="14">
        <v>0</v>
      </c>
      <c r="R26" s="14">
        <v>0</v>
      </c>
    </row>
    <row r="27" spans="1:18" x14ac:dyDescent="0.25">
      <c r="A27" s="7" t="s">
        <v>287</v>
      </c>
      <c r="B27" s="13">
        <f t="shared" si="0"/>
        <v>276</v>
      </c>
      <c r="C27" s="14">
        <v>164</v>
      </c>
      <c r="D27" s="14">
        <v>111</v>
      </c>
      <c r="E27" s="14">
        <v>1</v>
      </c>
      <c r="F27" s="4">
        <f t="shared" si="1"/>
        <v>0.59420289855072461</v>
      </c>
      <c r="G27" s="14">
        <v>2</v>
      </c>
      <c r="H27" s="14">
        <v>16</v>
      </c>
      <c r="I27" s="14">
        <v>38</v>
      </c>
      <c r="J27" s="14">
        <v>37</v>
      </c>
      <c r="K27" s="14">
        <v>4</v>
      </c>
      <c r="L27" s="14">
        <v>0</v>
      </c>
      <c r="M27" s="14">
        <v>6</v>
      </c>
      <c r="N27" s="5">
        <f t="shared" si="2"/>
        <v>103</v>
      </c>
      <c r="O27" s="14">
        <v>148</v>
      </c>
      <c r="P27" s="4">
        <f t="shared" si="3"/>
        <v>0.41035856573705182</v>
      </c>
      <c r="Q27" s="14">
        <v>7</v>
      </c>
      <c r="R27" s="14">
        <v>18</v>
      </c>
    </row>
    <row r="28" spans="1:18" x14ac:dyDescent="0.25">
      <c r="A28" s="12" t="s">
        <v>226</v>
      </c>
      <c r="B28" s="13">
        <f t="shared" si="0"/>
        <v>19</v>
      </c>
      <c r="C28" s="13">
        <v>12</v>
      </c>
      <c r="D28" s="13">
        <v>7</v>
      </c>
      <c r="E28" s="13">
        <v>0</v>
      </c>
      <c r="F28" s="4">
        <f t="shared" si="1"/>
        <v>0.63157894736842102</v>
      </c>
      <c r="G28" s="13">
        <v>0</v>
      </c>
      <c r="H28" s="13">
        <v>1</v>
      </c>
      <c r="I28" s="13">
        <v>3</v>
      </c>
      <c r="J28" s="13">
        <v>1</v>
      </c>
      <c r="K28" s="13">
        <v>0</v>
      </c>
      <c r="L28" s="13">
        <v>0</v>
      </c>
      <c r="M28" s="13">
        <v>1</v>
      </c>
      <c r="N28" s="5">
        <f t="shared" si="2"/>
        <v>6</v>
      </c>
      <c r="O28" s="13">
        <v>11</v>
      </c>
      <c r="P28" s="4">
        <f t="shared" si="3"/>
        <v>0.35294117647058826</v>
      </c>
      <c r="Q28" s="13">
        <v>1</v>
      </c>
      <c r="R28" s="13">
        <v>1</v>
      </c>
    </row>
    <row r="29" spans="1:18" x14ac:dyDescent="0.25">
      <c r="A29" s="12" t="s">
        <v>227</v>
      </c>
      <c r="B29" s="13">
        <f t="shared" si="0"/>
        <v>26</v>
      </c>
      <c r="C29" s="13">
        <v>15</v>
      </c>
      <c r="D29" s="13">
        <v>11</v>
      </c>
      <c r="E29" s="13">
        <v>0</v>
      </c>
      <c r="F29" s="4">
        <f t="shared" si="1"/>
        <v>0.57692307692307687</v>
      </c>
      <c r="G29" s="13">
        <v>0</v>
      </c>
      <c r="H29" s="13">
        <v>0</v>
      </c>
      <c r="I29" s="13">
        <v>9</v>
      </c>
      <c r="J29" s="13">
        <v>2</v>
      </c>
      <c r="K29" s="13">
        <v>1</v>
      </c>
      <c r="L29" s="13">
        <v>0</v>
      </c>
      <c r="M29" s="13">
        <v>2</v>
      </c>
      <c r="N29" s="5">
        <f t="shared" si="2"/>
        <v>14</v>
      </c>
      <c r="O29" s="13">
        <v>10</v>
      </c>
      <c r="P29" s="4">
        <f t="shared" si="3"/>
        <v>0.58333333333333337</v>
      </c>
      <c r="Q29" s="13">
        <v>2</v>
      </c>
      <c r="R29" s="13">
        <v>0</v>
      </c>
    </row>
    <row r="30" spans="1:18" x14ac:dyDescent="0.25">
      <c r="A30" s="12" t="s">
        <v>228</v>
      </c>
      <c r="B30" s="13">
        <f t="shared" si="0"/>
        <v>131</v>
      </c>
      <c r="C30" s="13">
        <v>34</v>
      </c>
      <c r="D30" s="13">
        <v>96</v>
      </c>
      <c r="E30" s="13">
        <v>1</v>
      </c>
      <c r="F30" s="4">
        <f t="shared" si="1"/>
        <v>0.25954198473282442</v>
      </c>
      <c r="G30" s="13">
        <v>0</v>
      </c>
      <c r="H30" s="13">
        <v>9</v>
      </c>
      <c r="I30" s="13">
        <v>9</v>
      </c>
      <c r="J30" s="13">
        <v>7</v>
      </c>
      <c r="K30" s="13">
        <v>0</v>
      </c>
      <c r="L30" s="13">
        <v>0</v>
      </c>
      <c r="M30" s="13">
        <v>7</v>
      </c>
      <c r="N30" s="5">
        <f t="shared" si="2"/>
        <v>32</v>
      </c>
      <c r="O30" s="13">
        <v>89</v>
      </c>
      <c r="P30" s="4">
        <f t="shared" si="3"/>
        <v>0.26446280991735538</v>
      </c>
      <c r="Q30" s="13">
        <v>2</v>
      </c>
      <c r="R30" s="13">
        <v>8</v>
      </c>
    </row>
    <row r="31" spans="1:18" x14ac:dyDescent="0.25">
      <c r="A31" s="12" t="s">
        <v>230</v>
      </c>
      <c r="B31" s="13">
        <f t="shared" si="0"/>
        <v>8</v>
      </c>
      <c r="C31" s="13">
        <v>8</v>
      </c>
      <c r="D31" s="13">
        <v>0</v>
      </c>
      <c r="E31" s="13">
        <v>0</v>
      </c>
      <c r="F31" s="4">
        <f t="shared" si="1"/>
        <v>1</v>
      </c>
      <c r="G31" s="13">
        <v>0</v>
      </c>
      <c r="H31" s="13">
        <v>0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5">
        <f t="shared" si="2"/>
        <v>1</v>
      </c>
      <c r="O31" s="13">
        <v>6</v>
      </c>
      <c r="P31" s="4">
        <f t="shared" si="3"/>
        <v>0.14285714285714285</v>
      </c>
      <c r="Q31" s="13">
        <v>0</v>
      </c>
      <c r="R31" s="13">
        <v>1</v>
      </c>
    </row>
    <row r="32" spans="1:18" x14ac:dyDescent="0.25">
      <c r="A32" s="7" t="s">
        <v>268</v>
      </c>
      <c r="B32" s="13">
        <f t="shared" si="0"/>
        <v>4</v>
      </c>
      <c r="C32" s="14">
        <v>4</v>
      </c>
      <c r="D32" s="14">
        <v>0</v>
      </c>
      <c r="E32" s="14">
        <v>0</v>
      </c>
      <c r="F32" s="4">
        <f t="shared" si="1"/>
        <v>1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5">
        <f t="shared" si="2"/>
        <v>0</v>
      </c>
      <c r="O32" s="14">
        <v>3</v>
      </c>
      <c r="P32" s="4">
        <f t="shared" si="3"/>
        <v>0</v>
      </c>
      <c r="Q32" s="14">
        <v>0</v>
      </c>
      <c r="R32" s="14">
        <v>1</v>
      </c>
    </row>
    <row r="33" spans="1:18" x14ac:dyDescent="0.25">
      <c r="A33" s="7" t="s">
        <v>269</v>
      </c>
      <c r="B33" s="13">
        <f t="shared" si="0"/>
        <v>2</v>
      </c>
      <c r="C33" s="14">
        <v>2</v>
      </c>
      <c r="D33" s="14">
        <v>0</v>
      </c>
      <c r="E33" s="14">
        <v>0</v>
      </c>
      <c r="F33" s="4">
        <f t="shared" si="1"/>
        <v>1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5">
        <f t="shared" si="2"/>
        <v>0</v>
      </c>
      <c r="O33" s="14">
        <v>2</v>
      </c>
      <c r="P33" s="4">
        <f t="shared" si="3"/>
        <v>0</v>
      </c>
      <c r="Q33" s="14">
        <v>0</v>
      </c>
      <c r="R33" s="14">
        <v>0</v>
      </c>
    </row>
    <row r="34" spans="1:18" x14ac:dyDescent="0.25">
      <c r="A34" s="7" t="s">
        <v>287</v>
      </c>
      <c r="B34" s="13">
        <f t="shared" si="0"/>
        <v>2</v>
      </c>
      <c r="C34" s="14">
        <v>2</v>
      </c>
      <c r="D34" s="14">
        <v>0</v>
      </c>
      <c r="E34" s="14">
        <v>0</v>
      </c>
      <c r="F34" s="4">
        <f t="shared" si="1"/>
        <v>1</v>
      </c>
      <c r="G34" s="14">
        <v>0</v>
      </c>
      <c r="H34" s="14">
        <v>0</v>
      </c>
      <c r="I34" s="14">
        <v>0</v>
      </c>
      <c r="J34" s="14">
        <v>1</v>
      </c>
      <c r="K34" s="14">
        <v>0</v>
      </c>
      <c r="L34" s="14">
        <v>0</v>
      </c>
      <c r="M34" s="14">
        <v>0</v>
      </c>
      <c r="N34" s="5">
        <f t="shared" si="2"/>
        <v>1</v>
      </c>
      <c r="O34" s="14">
        <v>1</v>
      </c>
      <c r="P34" s="4">
        <f t="shared" si="3"/>
        <v>0.5</v>
      </c>
      <c r="Q34" s="14">
        <v>0</v>
      </c>
      <c r="R34" s="14">
        <v>0</v>
      </c>
    </row>
    <row r="35" spans="1:18" x14ac:dyDescent="0.25">
      <c r="A35" s="12" t="s">
        <v>49</v>
      </c>
      <c r="B35" s="13">
        <f t="shared" si="0"/>
        <v>57</v>
      </c>
      <c r="C35" s="13">
        <v>43</v>
      </c>
      <c r="D35" s="13">
        <v>14</v>
      </c>
      <c r="E35" s="13">
        <v>0</v>
      </c>
      <c r="F35" s="4">
        <f t="shared" si="1"/>
        <v>0.75438596491228072</v>
      </c>
      <c r="G35" s="13">
        <v>0</v>
      </c>
      <c r="H35" s="13">
        <v>2</v>
      </c>
      <c r="I35" s="13">
        <v>3</v>
      </c>
      <c r="J35" s="13">
        <v>33</v>
      </c>
      <c r="K35" s="13">
        <v>2</v>
      </c>
      <c r="L35" s="13">
        <v>0</v>
      </c>
      <c r="M35" s="13">
        <v>0</v>
      </c>
      <c r="N35" s="5">
        <f t="shared" si="2"/>
        <v>40</v>
      </c>
      <c r="O35" s="13">
        <v>12</v>
      </c>
      <c r="P35" s="4">
        <f t="shared" si="3"/>
        <v>0.76923076923076927</v>
      </c>
      <c r="Q35" s="13">
        <v>0</v>
      </c>
      <c r="R35" s="13">
        <v>5</v>
      </c>
    </row>
    <row r="36" spans="1:18" x14ac:dyDescent="0.25">
      <c r="A36" s="7" t="s">
        <v>162</v>
      </c>
      <c r="B36" s="13">
        <f t="shared" si="0"/>
        <v>14</v>
      </c>
      <c r="C36" s="14">
        <v>9</v>
      </c>
      <c r="D36" s="14">
        <v>5</v>
      </c>
      <c r="E36" s="14">
        <v>0</v>
      </c>
      <c r="F36" s="4">
        <f t="shared" si="1"/>
        <v>0.6428571428571429</v>
      </c>
      <c r="G36" s="14">
        <v>0</v>
      </c>
      <c r="H36" s="14">
        <v>0</v>
      </c>
      <c r="I36" s="14">
        <v>0</v>
      </c>
      <c r="J36" s="14">
        <v>7</v>
      </c>
      <c r="K36" s="14">
        <v>1</v>
      </c>
      <c r="L36" s="14">
        <v>0</v>
      </c>
      <c r="M36" s="14">
        <v>0</v>
      </c>
      <c r="N36" s="5">
        <f t="shared" si="2"/>
        <v>8</v>
      </c>
      <c r="O36" s="14">
        <v>4</v>
      </c>
      <c r="P36" s="4">
        <f t="shared" si="3"/>
        <v>0.66666666666666663</v>
      </c>
      <c r="Q36" s="14">
        <v>0</v>
      </c>
      <c r="R36" s="14">
        <v>2</v>
      </c>
    </row>
    <row r="37" spans="1:18" x14ac:dyDescent="0.25">
      <c r="A37" s="7" t="s">
        <v>163</v>
      </c>
      <c r="B37" s="13">
        <f t="shared" si="0"/>
        <v>1</v>
      </c>
      <c r="C37" s="14">
        <v>1</v>
      </c>
      <c r="D37" s="14">
        <v>0</v>
      </c>
      <c r="E37" s="14">
        <v>0</v>
      </c>
      <c r="F37" s="4">
        <f t="shared" si="1"/>
        <v>1</v>
      </c>
      <c r="G37" s="14">
        <v>0</v>
      </c>
      <c r="H37" s="14">
        <v>0</v>
      </c>
      <c r="I37" s="14">
        <v>0</v>
      </c>
      <c r="J37" s="14">
        <v>1</v>
      </c>
      <c r="K37" s="14">
        <v>0</v>
      </c>
      <c r="L37" s="14">
        <v>0</v>
      </c>
      <c r="M37" s="14">
        <v>0</v>
      </c>
      <c r="N37" s="5">
        <f t="shared" si="2"/>
        <v>1</v>
      </c>
      <c r="O37" s="14">
        <v>0</v>
      </c>
      <c r="P37" s="4">
        <f t="shared" si="3"/>
        <v>1</v>
      </c>
      <c r="Q37" s="14">
        <v>0</v>
      </c>
      <c r="R37" s="14">
        <v>0</v>
      </c>
    </row>
    <row r="38" spans="1:18" x14ac:dyDescent="0.25">
      <c r="A38" s="7" t="s">
        <v>52</v>
      </c>
      <c r="B38" s="13">
        <f t="shared" si="0"/>
        <v>4</v>
      </c>
      <c r="C38" s="14">
        <v>4</v>
      </c>
      <c r="D38" s="14">
        <v>0</v>
      </c>
      <c r="E38" s="14">
        <v>0</v>
      </c>
      <c r="F38" s="4">
        <f t="shared" si="1"/>
        <v>1</v>
      </c>
      <c r="G38" s="14">
        <v>0</v>
      </c>
      <c r="H38" s="14">
        <v>0</v>
      </c>
      <c r="I38" s="14">
        <v>0</v>
      </c>
      <c r="J38" s="14">
        <v>2</v>
      </c>
      <c r="K38" s="14">
        <v>0</v>
      </c>
      <c r="L38" s="14">
        <v>0</v>
      </c>
      <c r="M38" s="14">
        <v>0</v>
      </c>
      <c r="N38" s="5">
        <f t="shared" si="2"/>
        <v>2</v>
      </c>
      <c r="O38" s="14">
        <v>1</v>
      </c>
      <c r="P38" s="4">
        <f t="shared" si="3"/>
        <v>0.66666666666666663</v>
      </c>
      <c r="Q38" s="14">
        <v>0</v>
      </c>
      <c r="R38" s="14">
        <v>1</v>
      </c>
    </row>
    <row r="39" spans="1:18" x14ac:dyDescent="0.25">
      <c r="A39" s="7" t="s">
        <v>270</v>
      </c>
      <c r="B39" s="13">
        <f t="shared" si="0"/>
        <v>2</v>
      </c>
      <c r="C39" s="14">
        <v>1</v>
      </c>
      <c r="D39" s="14">
        <v>1</v>
      </c>
      <c r="E39" s="14">
        <v>0</v>
      </c>
      <c r="F39" s="4">
        <f t="shared" si="1"/>
        <v>0.5</v>
      </c>
      <c r="G39" s="14">
        <v>0</v>
      </c>
      <c r="H39" s="14">
        <v>0</v>
      </c>
      <c r="I39" s="14">
        <v>0</v>
      </c>
      <c r="J39" s="14">
        <v>1</v>
      </c>
      <c r="K39" s="14">
        <v>0</v>
      </c>
      <c r="L39" s="14">
        <v>0</v>
      </c>
      <c r="M39" s="14">
        <v>0</v>
      </c>
      <c r="N39" s="5">
        <f t="shared" si="2"/>
        <v>1</v>
      </c>
      <c r="O39" s="14">
        <v>1</v>
      </c>
      <c r="P39" s="4">
        <f t="shared" si="3"/>
        <v>0.5</v>
      </c>
      <c r="Q39" s="14">
        <v>0</v>
      </c>
      <c r="R39" s="14">
        <v>0</v>
      </c>
    </row>
    <row r="40" spans="1:18" x14ac:dyDescent="0.25">
      <c r="A40" s="7" t="s">
        <v>53</v>
      </c>
      <c r="B40" s="13">
        <f t="shared" si="0"/>
        <v>11</v>
      </c>
      <c r="C40" s="14">
        <v>9</v>
      </c>
      <c r="D40" s="14">
        <v>2</v>
      </c>
      <c r="E40" s="14">
        <v>0</v>
      </c>
      <c r="F40" s="4">
        <f t="shared" si="1"/>
        <v>0.81818181818181823</v>
      </c>
      <c r="G40" s="14">
        <v>0</v>
      </c>
      <c r="H40" s="14">
        <v>1</v>
      </c>
      <c r="I40" s="14">
        <v>1</v>
      </c>
      <c r="J40" s="14">
        <v>7</v>
      </c>
      <c r="K40" s="14">
        <v>0</v>
      </c>
      <c r="L40" s="14">
        <v>0</v>
      </c>
      <c r="M40" s="14">
        <v>0</v>
      </c>
      <c r="N40" s="5">
        <f t="shared" si="2"/>
        <v>9</v>
      </c>
      <c r="O40" s="14">
        <v>1</v>
      </c>
      <c r="P40" s="4">
        <f t="shared" si="3"/>
        <v>0.9</v>
      </c>
      <c r="Q40" s="14">
        <v>0</v>
      </c>
      <c r="R40" s="14">
        <v>1</v>
      </c>
    </row>
    <row r="41" spans="1:18" x14ac:dyDescent="0.25">
      <c r="A41" s="7" t="s">
        <v>287</v>
      </c>
      <c r="B41" s="13">
        <f t="shared" si="0"/>
        <v>25</v>
      </c>
      <c r="C41" s="14">
        <v>19</v>
      </c>
      <c r="D41" s="14">
        <v>6</v>
      </c>
      <c r="E41" s="14">
        <v>0</v>
      </c>
      <c r="F41" s="4">
        <f t="shared" si="1"/>
        <v>0.76</v>
      </c>
      <c r="G41" s="14">
        <v>0</v>
      </c>
      <c r="H41" s="14">
        <v>1</v>
      </c>
      <c r="I41" s="14">
        <v>2</v>
      </c>
      <c r="J41" s="14">
        <v>15</v>
      </c>
      <c r="K41" s="14">
        <v>1</v>
      </c>
      <c r="L41" s="14">
        <v>0</v>
      </c>
      <c r="M41" s="14">
        <v>0</v>
      </c>
      <c r="N41" s="5">
        <f t="shared" si="2"/>
        <v>19</v>
      </c>
      <c r="O41" s="14">
        <v>5</v>
      </c>
      <c r="P41" s="4">
        <f t="shared" si="3"/>
        <v>0.79166666666666663</v>
      </c>
      <c r="Q41" s="14">
        <v>0</v>
      </c>
      <c r="R41" s="14">
        <v>1</v>
      </c>
    </row>
    <row r="42" spans="1:18" x14ac:dyDescent="0.25">
      <c r="A42" s="12" t="s">
        <v>232</v>
      </c>
      <c r="B42" s="13">
        <f t="shared" si="0"/>
        <v>82</v>
      </c>
      <c r="C42" s="13">
        <v>33</v>
      </c>
      <c r="D42" s="13">
        <v>49</v>
      </c>
      <c r="E42" s="13">
        <v>0</v>
      </c>
      <c r="F42" s="4">
        <f t="shared" si="1"/>
        <v>0.40243902439024393</v>
      </c>
      <c r="G42" s="13">
        <v>0</v>
      </c>
      <c r="H42" s="13">
        <v>3</v>
      </c>
      <c r="I42" s="13">
        <v>13</v>
      </c>
      <c r="J42" s="13">
        <v>11</v>
      </c>
      <c r="K42" s="13">
        <v>0</v>
      </c>
      <c r="L42" s="13">
        <v>0</v>
      </c>
      <c r="M42" s="13">
        <v>2</v>
      </c>
      <c r="N42" s="5">
        <f t="shared" si="2"/>
        <v>29</v>
      </c>
      <c r="O42" s="13">
        <v>36</v>
      </c>
      <c r="P42" s="4">
        <f t="shared" si="3"/>
        <v>0.44615384615384618</v>
      </c>
      <c r="Q42" s="13">
        <v>12</v>
      </c>
      <c r="R42" s="13">
        <v>5</v>
      </c>
    </row>
    <row r="43" spans="1:18" x14ac:dyDescent="0.25">
      <c r="A43" s="12" t="s">
        <v>233</v>
      </c>
      <c r="B43" s="13">
        <f t="shared" si="0"/>
        <v>54</v>
      </c>
      <c r="C43" s="13">
        <v>15</v>
      </c>
      <c r="D43" s="13">
        <v>39</v>
      </c>
      <c r="E43" s="13">
        <v>0</v>
      </c>
      <c r="F43" s="4">
        <f t="shared" si="1"/>
        <v>0.27777777777777779</v>
      </c>
      <c r="G43" s="13">
        <v>1</v>
      </c>
      <c r="H43" s="13">
        <v>4</v>
      </c>
      <c r="I43" s="13">
        <v>3</v>
      </c>
      <c r="J43" s="13">
        <v>8</v>
      </c>
      <c r="K43" s="13">
        <v>1</v>
      </c>
      <c r="L43" s="13">
        <v>0</v>
      </c>
      <c r="M43" s="13">
        <v>3</v>
      </c>
      <c r="N43" s="5">
        <f t="shared" si="2"/>
        <v>20</v>
      </c>
      <c r="O43" s="13">
        <v>23</v>
      </c>
      <c r="P43" s="4">
        <f t="shared" si="3"/>
        <v>0.46511627906976744</v>
      </c>
      <c r="Q43" s="13">
        <v>6</v>
      </c>
      <c r="R43" s="13">
        <v>5</v>
      </c>
    </row>
    <row r="44" spans="1:18" x14ac:dyDescent="0.25">
      <c r="A44" s="12" t="s">
        <v>234</v>
      </c>
      <c r="B44" s="13">
        <f t="shared" si="0"/>
        <v>20</v>
      </c>
      <c r="C44" s="13">
        <v>11</v>
      </c>
      <c r="D44" s="13">
        <v>9</v>
      </c>
      <c r="E44" s="13">
        <v>0</v>
      </c>
      <c r="F44" s="4">
        <f t="shared" si="1"/>
        <v>0.55000000000000004</v>
      </c>
      <c r="G44" s="13">
        <v>0</v>
      </c>
      <c r="H44" s="13">
        <v>0</v>
      </c>
      <c r="I44" s="13">
        <v>3</v>
      </c>
      <c r="J44" s="13">
        <v>3</v>
      </c>
      <c r="K44" s="13">
        <v>1</v>
      </c>
      <c r="L44" s="13">
        <v>0</v>
      </c>
      <c r="M44" s="13">
        <v>1</v>
      </c>
      <c r="N44" s="5">
        <f t="shared" si="2"/>
        <v>8</v>
      </c>
      <c r="O44" s="13">
        <v>10</v>
      </c>
      <c r="P44" s="4">
        <f t="shared" si="3"/>
        <v>0.44444444444444442</v>
      </c>
      <c r="Q44" s="13">
        <v>0</v>
      </c>
      <c r="R44" s="13">
        <v>2</v>
      </c>
    </row>
    <row r="45" spans="1:18" x14ac:dyDescent="0.25">
      <c r="A45" s="12" t="s">
        <v>235</v>
      </c>
      <c r="B45" s="13">
        <f t="shared" si="0"/>
        <v>289</v>
      </c>
      <c r="C45" s="13">
        <v>123</v>
      </c>
      <c r="D45" s="13">
        <v>166</v>
      </c>
      <c r="E45" s="13">
        <v>0</v>
      </c>
      <c r="F45" s="4">
        <f t="shared" si="1"/>
        <v>0.42560553633217996</v>
      </c>
      <c r="G45" s="13">
        <v>0</v>
      </c>
      <c r="H45" s="13">
        <v>15</v>
      </c>
      <c r="I45" s="13">
        <v>48</v>
      </c>
      <c r="J45" s="13">
        <v>44</v>
      </c>
      <c r="K45" s="13">
        <v>0</v>
      </c>
      <c r="L45" s="13">
        <v>0</v>
      </c>
      <c r="M45" s="13">
        <v>10</v>
      </c>
      <c r="N45" s="5">
        <f t="shared" si="2"/>
        <v>117</v>
      </c>
      <c r="O45" s="13">
        <v>121</v>
      </c>
      <c r="P45" s="4">
        <f t="shared" si="3"/>
        <v>0.49159663865546216</v>
      </c>
      <c r="Q45" s="13">
        <v>25</v>
      </c>
      <c r="R45" s="13">
        <v>26</v>
      </c>
    </row>
    <row r="46" spans="1:18" x14ac:dyDescent="0.25">
      <c r="A46" s="12" t="s">
        <v>236</v>
      </c>
      <c r="B46" s="13">
        <f t="shared" si="0"/>
        <v>951</v>
      </c>
      <c r="C46" s="13">
        <v>728</v>
      </c>
      <c r="D46" s="13">
        <v>222</v>
      </c>
      <c r="E46" s="13">
        <v>1</v>
      </c>
      <c r="F46" s="4">
        <f t="shared" si="1"/>
        <v>0.76550998948475291</v>
      </c>
      <c r="G46" s="13">
        <v>3</v>
      </c>
      <c r="H46" s="13">
        <v>90</v>
      </c>
      <c r="I46" s="13">
        <v>175</v>
      </c>
      <c r="J46" s="13">
        <v>170</v>
      </c>
      <c r="K46" s="13">
        <v>10</v>
      </c>
      <c r="L46" s="13">
        <v>1</v>
      </c>
      <c r="M46" s="13">
        <v>37</v>
      </c>
      <c r="N46" s="5">
        <f t="shared" si="2"/>
        <v>486</v>
      </c>
      <c r="O46" s="13">
        <v>334</v>
      </c>
      <c r="P46" s="4">
        <f t="shared" si="3"/>
        <v>0.59268292682926826</v>
      </c>
      <c r="Q46" s="13">
        <v>61</v>
      </c>
      <c r="R46" s="13">
        <v>70</v>
      </c>
    </row>
    <row r="47" spans="1:18" x14ac:dyDescent="0.25">
      <c r="A47" s="7" t="s">
        <v>125</v>
      </c>
      <c r="B47" s="13">
        <f t="shared" si="0"/>
        <v>2</v>
      </c>
      <c r="C47" s="14">
        <v>2</v>
      </c>
      <c r="D47" s="14">
        <v>0</v>
      </c>
      <c r="E47" s="14">
        <v>0</v>
      </c>
      <c r="F47" s="4">
        <f t="shared" si="1"/>
        <v>1</v>
      </c>
      <c r="G47" s="14">
        <v>0</v>
      </c>
      <c r="H47" s="14">
        <v>1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5">
        <f t="shared" si="2"/>
        <v>1</v>
      </c>
      <c r="O47" s="14">
        <v>1</v>
      </c>
      <c r="P47" s="4">
        <f t="shared" si="3"/>
        <v>0.5</v>
      </c>
      <c r="Q47" s="14">
        <v>0</v>
      </c>
      <c r="R47" s="14">
        <v>0</v>
      </c>
    </row>
    <row r="48" spans="1:18" x14ac:dyDescent="0.25">
      <c r="A48" s="7" t="s">
        <v>126</v>
      </c>
      <c r="B48" s="13">
        <f t="shared" si="0"/>
        <v>1</v>
      </c>
      <c r="C48" s="14">
        <v>1</v>
      </c>
      <c r="D48" s="14">
        <v>0</v>
      </c>
      <c r="E48" s="14">
        <v>0</v>
      </c>
      <c r="F48" s="4">
        <f t="shared" si="1"/>
        <v>1</v>
      </c>
      <c r="G48" s="14">
        <v>0</v>
      </c>
      <c r="H48" s="14">
        <v>0</v>
      </c>
      <c r="I48" s="14">
        <v>0</v>
      </c>
      <c r="J48" s="14">
        <v>1</v>
      </c>
      <c r="K48" s="14">
        <v>0</v>
      </c>
      <c r="L48" s="14">
        <v>0</v>
      </c>
      <c r="M48" s="14">
        <v>0</v>
      </c>
      <c r="N48" s="5">
        <f t="shared" si="2"/>
        <v>1</v>
      </c>
      <c r="O48" s="14">
        <v>0</v>
      </c>
      <c r="P48" s="4">
        <f t="shared" si="3"/>
        <v>1</v>
      </c>
      <c r="Q48" s="14">
        <v>0</v>
      </c>
      <c r="R48" s="14">
        <v>0</v>
      </c>
    </row>
    <row r="49" spans="1:18" x14ac:dyDescent="0.25">
      <c r="A49" s="7" t="s">
        <v>287</v>
      </c>
      <c r="B49" s="13">
        <f t="shared" si="0"/>
        <v>948</v>
      </c>
      <c r="C49" s="14">
        <v>725</v>
      </c>
      <c r="D49" s="14">
        <v>222</v>
      </c>
      <c r="E49" s="14">
        <v>1</v>
      </c>
      <c r="F49" s="4">
        <f t="shared" si="1"/>
        <v>0.76476793248945152</v>
      </c>
      <c r="G49" s="14">
        <v>3</v>
      </c>
      <c r="H49" s="14">
        <v>89</v>
      </c>
      <c r="I49" s="14">
        <v>175</v>
      </c>
      <c r="J49" s="14">
        <v>169</v>
      </c>
      <c r="K49" s="14">
        <v>10</v>
      </c>
      <c r="L49" s="14">
        <v>1</v>
      </c>
      <c r="M49" s="14">
        <v>37</v>
      </c>
      <c r="N49" s="5">
        <f t="shared" si="2"/>
        <v>484</v>
      </c>
      <c r="O49" s="14">
        <v>333</v>
      </c>
      <c r="P49" s="4">
        <f t="shared" si="3"/>
        <v>0.59241126070991434</v>
      </c>
      <c r="Q49" s="14">
        <v>61</v>
      </c>
      <c r="R49" s="14">
        <v>70</v>
      </c>
    </row>
    <row r="50" spans="1:18" x14ac:dyDescent="0.25">
      <c r="A50" s="12" t="s">
        <v>61</v>
      </c>
      <c r="B50" s="13">
        <f t="shared" si="0"/>
        <v>173</v>
      </c>
      <c r="C50" s="13">
        <v>135</v>
      </c>
      <c r="D50" s="13">
        <v>38</v>
      </c>
      <c r="E50" s="13">
        <v>0</v>
      </c>
      <c r="F50" s="4">
        <f t="shared" si="1"/>
        <v>0.78034682080924855</v>
      </c>
      <c r="G50" s="13">
        <v>0</v>
      </c>
      <c r="H50" s="13">
        <v>8</v>
      </c>
      <c r="I50" s="13">
        <v>41</v>
      </c>
      <c r="J50" s="13">
        <v>37</v>
      </c>
      <c r="K50" s="13">
        <v>6</v>
      </c>
      <c r="L50" s="13">
        <v>0</v>
      </c>
      <c r="M50" s="13">
        <v>8</v>
      </c>
      <c r="N50" s="5">
        <f t="shared" si="2"/>
        <v>100</v>
      </c>
      <c r="O50" s="13">
        <v>61</v>
      </c>
      <c r="P50" s="4">
        <f t="shared" si="3"/>
        <v>0.6211180124223602</v>
      </c>
      <c r="Q50" s="13">
        <v>3</v>
      </c>
      <c r="R50" s="13">
        <v>9</v>
      </c>
    </row>
    <row r="51" spans="1:18" x14ac:dyDescent="0.25">
      <c r="A51" s="12" t="s">
        <v>237</v>
      </c>
      <c r="B51" s="13">
        <f t="shared" si="0"/>
        <v>211</v>
      </c>
      <c r="C51" s="13">
        <v>140</v>
      </c>
      <c r="D51" s="13">
        <v>70</v>
      </c>
      <c r="E51" s="13">
        <v>1</v>
      </c>
      <c r="F51" s="4">
        <f t="shared" si="1"/>
        <v>0.6635071090047393</v>
      </c>
      <c r="G51" s="13">
        <v>0</v>
      </c>
      <c r="H51" s="13">
        <v>15</v>
      </c>
      <c r="I51" s="13">
        <v>49</v>
      </c>
      <c r="J51" s="13">
        <v>38</v>
      </c>
      <c r="K51" s="13">
        <v>7</v>
      </c>
      <c r="L51" s="13">
        <v>0</v>
      </c>
      <c r="M51" s="13">
        <v>7</v>
      </c>
      <c r="N51" s="5">
        <f t="shared" si="2"/>
        <v>116</v>
      </c>
      <c r="O51" s="13">
        <v>76</v>
      </c>
      <c r="P51" s="4">
        <f t="shared" si="3"/>
        <v>0.60416666666666663</v>
      </c>
      <c r="Q51" s="13">
        <v>3</v>
      </c>
      <c r="R51" s="13">
        <v>16</v>
      </c>
    </row>
    <row r="52" spans="1:18" x14ac:dyDescent="0.25">
      <c r="A52" s="7" t="s">
        <v>53</v>
      </c>
      <c r="B52" s="13">
        <f t="shared" si="0"/>
        <v>1</v>
      </c>
      <c r="C52" s="14">
        <v>1</v>
      </c>
      <c r="D52" s="14">
        <v>0</v>
      </c>
      <c r="E52" s="14">
        <v>0</v>
      </c>
      <c r="F52" s="4">
        <f t="shared" si="1"/>
        <v>1</v>
      </c>
      <c r="G52" s="14">
        <v>0</v>
      </c>
      <c r="H52" s="14">
        <v>0</v>
      </c>
      <c r="I52" s="14">
        <v>0</v>
      </c>
      <c r="J52" s="14">
        <v>1</v>
      </c>
      <c r="K52" s="14">
        <v>0</v>
      </c>
      <c r="L52" s="14">
        <v>0</v>
      </c>
      <c r="M52" s="14">
        <v>0</v>
      </c>
      <c r="N52" s="5">
        <f t="shared" si="2"/>
        <v>1</v>
      </c>
      <c r="O52" s="14">
        <v>0</v>
      </c>
      <c r="P52" s="4">
        <f t="shared" si="3"/>
        <v>1</v>
      </c>
      <c r="Q52" s="14">
        <v>0</v>
      </c>
      <c r="R52" s="14">
        <v>0</v>
      </c>
    </row>
    <row r="53" spans="1:18" x14ac:dyDescent="0.25">
      <c r="A53" s="7" t="s">
        <v>287</v>
      </c>
      <c r="B53" s="13">
        <f t="shared" si="0"/>
        <v>210</v>
      </c>
      <c r="C53" s="14">
        <v>139</v>
      </c>
      <c r="D53" s="14">
        <v>70</v>
      </c>
      <c r="E53" s="14">
        <v>1</v>
      </c>
      <c r="F53" s="4">
        <f t="shared" si="1"/>
        <v>0.66190476190476188</v>
      </c>
      <c r="G53" s="14">
        <v>0</v>
      </c>
      <c r="H53" s="14">
        <v>15</v>
      </c>
      <c r="I53" s="14">
        <v>49</v>
      </c>
      <c r="J53" s="14">
        <v>37</v>
      </c>
      <c r="K53" s="14">
        <v>7</v>
      </c>
      <c r="L53" s="14">
        <v>0</v>
      </c>
      <c r="M53" s="14">
        <v>7</v>
      </c>
      <c r="N53" s="5">
        <f t="shared" si="2"/>
        <v>115</v>
      </c>
      <c r="O53" s="14">
        <v>76</v>
      </c>
      <c r="P53" s="4">
        <f t="shared" si="3"/>
        <v>0.60209424083769636</v>
      </c>
      <c r="Q53" s="14">
        <v>3</v>
      </c>
      <c r="R53" s="14">
        <v>16</v>
      </c>
    </row>
    <row r="54" spans="1:18" x14ac:dyDescent="0.25">
      <c r="A54" s="12" t="s">
        <v>238</v>
      </c>
      <c r="B54" s="13">
        <f t="shared" si="0"/>
        <v>54</v>
      </c>
      <c r="C54" s="13">
        <v>31</v>
      </c>
      <c r="D54" s="13">
        <v>23</v>
      </c>
      <c r="E54" s="13">
        <v>0</v>
      </c>
      <c r="F54" s="4">
        <f t="shared" si="1"/>
        <v>0.57407407407407407</v>
      </c>
      <c r="G54" s="13">
        <v>1</v>
      </c>
      <c r="H54" s="13">
        <v>1</v>
      </c>
      <c r="I54" s="13">
        <v>11</v>
      </c>
      <c r="J54" s="13">
        <v>5</v>
      </c>
      <c r="K54" s="13">
        <v>0</v>
      </c>
      <c r="L54" s="13">
        <v>0</v>
      </c>
      <c r="M54" s="13">
        <v>4</v>
      </c>
      <c r="N54" s="5">
        <f t="shared" si="2"/>
        <v>22</v>
      </c>
      <c r="O54" s="13">
        <v>27</v>
      </c>
      <c r="P54" s="4">
        <f t="shared" si="3"/>
        <v>0.44897959183673469</v>
      </c>
      <c r="Q54" s="13">
        <v>1</v>
      </c>
      <c r="R54" s="13">
        <v>4</v>
      </c>
    </row>
    <row r="55" spans="1:18" x14ac:dyDescent="0.25">
      <c r="A55" s="12" t="s">
        <v>239</v>
      </c>
      <c r="B55" s="13">
        <f t="shared" si="0"/>
        <v>28</v>
      </c>
      <c r="C55" s="13">
        <v>25</v>
      </c>
      <c r="D55" s="13">
        <v>3</v>
      </c>
      <c r="E55" s="13">
        <v>0</v>
      </c>
      <c r="F55" s="4">
        <f t="shared" si="1"/>
        <v>0.8928571428571429</v>
      </c>
      <c r="G55" s="13">
        <v>0</v>
      </c>
      <c r="H55" s="13">
        <v>1</v>
      </c>
      <c r="I55" s="13">
        <v>5</v>
      </c>
      <c r="J55" s="13">
        <v>8</v>
      </c>
      <c r="K55" s="13">
        <v>0</v>
      </c>
      <c r="L55" s="13">
        <v>0</v>
      </c>
      <c r="M55" s="13">
        <v>0</v>
      </c>
      <c r="N55" s="5">
        <f t="shared" si="2"/>
        <v>14</v>
      </c>
      <c r="O55" s="13">
        <v>12</v>
      </c>
      <c r="P55" s="4">
        <f t="shared" si="3"/>
        <v>0.53846153846153844</v>
      </c>
      <c r="Q55" s="13">
        <v>1</v>
      </c>
      <c r="R55" s="13">
        <v>1</v>
      </c>
    </row>
    <row r="56" spans="1:18" x14ac:dyDescent="0.25">
      <c r="A56" s="7" t="s">
        <v>162</v>
      </c>
      <c r="B56" s="13">
        <f t="shared" si="0"/>
        <v>1</v>
      </c>
      <c r="C56" s="14">
        <v>1</v>
      </c>
      <c r="D56" s="14">
        <v>0</v>
      </c>
      <c r="E56" s="14">
        <v>0</v>
      </c>
      <c r="F56" s="4">
        <f t="shared" si="1"/>
        <v>1</v>
      </c>
      <c r="G56" s="14">
        <v>0</v>
      </c>
      <c r="H56" s="14">
        <v>0</v>
      </c>
      <c r="I56" s="14">
        <v>0</v>
      </c>
      <c r="J56" s="14">
        <v>1</v>
      </c>
      <c r="K56" s="14">
        <v>0</v>
      </c>
      <c r="L56" s="14">
        <v>0</v>
      </c>
      <c r="M56" s="14">
        <v>0</v>
      </c>
      <c r="N56" s="5">
        <f t="shared" si="2"/>
        <v>1</v>
      </c>
      <c r="O56" s="14">
        <v>0</v>
      </c>
      <c r="P56" s="4">
        <f t="shared" si="3"/>
        <v>1</v>
      </c>
      <c r="Q56" s="14">
        <v>0</v>
      </c>
      <c r="R56" s="14">
        <v>0</v>
      </c>
    </row>
    <row r="57" spans="1:18" x14ac:dyDescent="0.25">
      <c r="A57" s="7" t="s">
        <v>287</v>
      </c>
      <c r="B57" s="13">
        <f t="shared" si="0"/>
        <v>27</v>
      </c>
      <c r="C57" s="14">
        <v>24</v>
      </c>
      <c r="D57" s="14">
        <v>3</v>
      </c>
      <c r="E57" s="14">
        <v>0</v>
      </c>
      <c r="F57" s="4">
        <f t="shared" si="1"/>
        <v>0.88888888888888884</v>
      </c>
      <c r="G57" s="14">
        <v>0</v>
      </c>
      <c r="H57" s="14">
        <v>1</v>
      </c>
      <c r="I57" s="14">
        <v>5</v>
      </c>
      <c r="J57" s="14">
        <v>7</v>
      </c>
      <c r="K57" s="14">
        <v>0</v>
      </c>
      <c r="L57" s="14">
        <v>0</v>
      </c>
      <c r="M57" s="14">
        <v>0</v>
      </c>
      <c r="N57" s="5">
        <f t="shared" si="2"/>
        <v>13</v>
      </c>
      <c r="O57" s="14">
        <v>12</v>
      </c>
      <c r="P57" s="4">
        <f t="shared" si="3"/>
        <v>0.52</v>
      </c>
      <c r="Q57" s="14">
        <v>1</v>
      </c>
      <c r="R57" s="14">
        <v>1</v>
      </c>
    </row>
    <row r="58" spans="1:18" x14ac:dyDescent="0.25">
      <c r="A58" s="12" t="s">
        <v>271</v>
      </c>
      <c r="B58" s="13">
        <f t="shared" si="0"/>
        <v>1</v>
      </c>
      <c r="C58" s="13">
        <v>0</v>
      </c>
      <c r="D58" s="13">
        <v>1</v>
      </c>
      <c r="E58" s="13">
        <v>0</v>
      </c>
      <c r="F58" s="4">
        <f t="shared" si="1"/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5">
        <f t="shared" si="2"/>
        <v>1</v>
      </c>
      <c r="O58" s="13">
        <v>0</v>
      </c>
      <c r="P58" s="4">
        <f t="shared" si="3"/>
        <v>1</v>
      </c>
      <c r="Q58" s="13">
        <v>0</v>
      </c>
      <c r="R58" s="13">
        <v>0</v>
      </c>
    </row>
    <row r="59" spans="1:18" x14ac:dyDescent="0.25">
      <c r="A59" s="12" t="s">
        <v>240</v>
      </c>
      <c r="B59" s="13">
        <f t="shared" si="0"/>
        <v>894</v>
      </c>
      <c r="C59" s="13">
        <v>473</v>
      </c>
      <c r="D59" s="13">
        <v>421</v>
      </c>
      <c r="E59" s="13">
        <v>0</v>
      </c>
      <c r="F59" s="4">
        <f t="shared" si="1"/>
        <v>0.529082774049217</v>
      </c>
      <c r="G59" s="13">
        <v>3</v>
      </c>
      <c r="H59" s="13">
        <v>122</v>
      </c>
      <c r="I59" s="13">
        <v>167</v>
      </c>
      <c r="J59" s="13">
        <v>155</v>
      </c>
      <c r="K59" s="13">
        <v>9</v>
      </c>
      <c r="L59" s="13">
        <v>0</v>
      </c>
      <c r="M59" s="13">
        <v>22</v>
      </c>
      <c r="N59" s="5">
        <f t="shared" si="2"/>
        <v>478</v>
      </c>
      <c r="O59" s="13">
        <v>291</v>
      </c>
      <c r="P59" s="4">
        <f t="shared" si="3"/>
        <v>0.62158647594278282</v>
      </c>
      <c r="Q59" s="13">
        <v>81</v>
      </c>
      <c r="R59" s="13">
        <v>44</v>
      </c>
    </row>
    <row r="60" spans="1:18" x14ac:dyDescent="0.25">
      <c r="A60" s="35" t="s">
        <v>66</v>
      </c>
      <c r="B60" s="23">
        <f t="shared" si="0"/>
        <v>4963</v>
      </c>
      <c r="C60" s="23">
        <v>2811</v>
      </c>
      <c r="D60" s="23">
        <v>2141</v>
      </c>
      <c r="E60" s="23">
        <v>11</v>
      </c>
      <c r="F60" s="24">
        <f t="shared" si="1"/>
        <v>0.56639129558734636</v>
      </c>
      <c r="G60" s="23">
        <v>11</v>
      </c>
      <c r="H60" s="23">
        <v>420</v>
      </c>
      <c r="I60" s="23">
        <v>803</v>
      </c>
      <c r="J60" s="23">
        <v>798</v>
      </c>
      <c r="K60" s="23">
        <v>70</v>
      </c>
      <c r="L60" s="23">
        <v>1</v>
      </c>
      <c r="M60" s="23">
        <v>163</v>
      </c>
      <c r="N60" s="36">
        <f t="shared" si="2"/>
        <v>2266</v>
      </c>
      <c r="O60" s="23">
        <v>1914</v>
      </c>
      <c r="P60" s="24">
        <f t="shared" si="3"/>
        <v>0.54210526315789476</v>
      </c>
      <c r="Q60" s="23">
        <v>456</v>
      </c>
      <c r="R60" s="23">
        <v>327</v>
      </c>
    </row>
    <row r="61" spans="1:18" x14ac:dyDescent="0.25">
      <c r="A61" s="41" t="s">
        <v>67</v>
      </c>
      <c r="B61" s="13"/>
      <c r="C61" s="13"/>
      <c r="D61" s="13"/>
      <c r="E61" s="13"/>
      <c r="F61" s="21"/>
      <c r="G61" s="13"/>
      <c r="H61" s="13"/>
      <c r="I61" s="13"/>
      <c r="J61" s="13"/>
      <c r="K61" s="13"/>
      <c r="L61" s="13"/>
      <c r="M61" s="13"/>
      <c r="N61" s="5"/>
      <c r="O61" s="13"/>
      <c r="P61" s="4"/>
      <c r="Q61" s="13"/>
      <c r="R61" s="13"/>
    </row>
    <row r="62" spans="1:18" x14ac:dyDescent="0.25">
      <c r="A62" s="12" t="s">
        <v>241</v>
      </c>
      <c r="B62" s="13">
        <v>230</v>
      </c>
      <c r="C62" s="13">
        <v>121</v>
      </c>
      <c r="D62" s="13">
        <v>109</v>
      </c>
      <c r="E62" s="13">
        <v>0</v>
      </c>
      <c r="F62" s="4">
        <f t="shared" si="1"/>
        <v>0.52608695652173909</v>
      </c>
      <c r="G62" s="13">
        <v>0</v>
      </c>
      <c r="H62" s="13">
        <v>54</v>
      </c>
      <c r="I62" s="13">
        <v>37</v>
      </c>
      <c r="J62" s="13">
        <v>28</v>
      </c>
      <c r="K62" s="13">
        <v>4</v>
      </c>
      <c r="L62" s="13">
        <v>0</v>
      </c>
      <c r="M62" s="13">
        <v>9</v>
      </c>
      <c r="N62" s="5">
        <f t="shared" si="2"/>
        <v>132</v>
      </c>
      <c r="O62" s="13">
        <v>68</v>
      </c>
      <c r="P62" s="4">
        <f t="shared" si="3"/>
        <v>0.66</v>
      </c>
      <c r="Q62" s="13">
        <v>14</v>
      </c>
      <c r="R62" s="13">
        <v>16</v>
      </c>
    </row>
    <row r="63" spans="1:18" x14ac:dyDescent="0.25">
      <c r="A63" s="7" t="s">
        <v>137</v>
      </c>
      <c r="B63" s="14">
        <v>1</v>
      </c>
      <c r="C63" s="14">
        <v>0</v>
      </c>
      <c r="D63" s="14">
        <v>1</v>
      </c>
      <c r="E63" s="14">
        <v>0</v>
      </c>
      <c r="F63" s="4">
        <f t="shared" si="1"/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5">
        <f t="shared" si="2"/>
        <v>0</v>
      </c>
      <c r="O63" s="14">
        <v>0</v>
      </c>
      <c r="P63" s="4">
        <v>0</v>
      </c>
      <c r="Q63" s="14">
        <v>1</v>
      </c>
      <c r="R63" s="14">
        <v>0</v>
      </c>
    </row>
    <row r="64" spans="1:18" x14ac:dyDescent="0.25">
      <c r="A64" s="7" t="s">
        <v>287</v>
      </c>
      <c r="B64" s="14">
        <v>229</v>
      </c>
      <c r="C64" s="14">
        <v>121</v>
      </c>
      <c r="D64" s="14">
        <v>108</v>
      </c>
      <c r="E64" s="14">
        <v>0</v>
      </c>
      <c r="F64" s="4">
        <f t="shared" si="1"/>
        <v>0.52838427947598254</v>
      </c>
      <c r="G64" s="14">
        <v>0</v>
      </c>
      <c r="H64" s="14">
        <v>54</v>
      </c>
      <c r="I64" s="14">
        <v>37</v>
      </c>
      <c r="J64" s="14">
        <v>28</v>
      </c>
      <c r="K64" s="14">
        <v>4</v>
      </c>
      <c r="L64" s="14">
        <v>0</v>
      </c>
      <c r="M64" s="14">
        <v>9</v>
      </c>
      <c r="N64" s="5">
        <f t="shared" si="2"/>
        <v>132</v>
      </c>
      <c r="O64" s="14">
        <v>68</v>
      </c>
      <c r="P64" s="4">
        <f t="shared" si="3"/>
        <v>0.66</v>
      </c>
      <c r="Q64" s="14">
        <v>13</v>
      </c>
      <c r="R64" s="14">
        <v>16</v>
      </c>
    </row>
    <row r="65" spans="1:18" x14ac:dyDescent="0.25">
      <c r="A65" s="12" t="s">
        <v>242</v>
      </c>
      <c r="B65" s="13">
        <v>1114</v>
      </c>
      <c r="C65" s="13">
        <v>730</v>
      </c>
      <c r="D65" s="13">
        <v>383</v>
      </c>
      <c r="E65" s="13">
        <v>1</v>
      </c>
      <c r="F65" s="4">
        <f t="shared" si="1"/>
        <v>0.65529622980251345</v>
      </c>
      <c r="G65" s="13">
        <v>0</v>
      </c>
      <c r="H65" s="13">
        <v>197</v>
      </c>
      <c r="I65" s="13">
        <v>215</v>
      </c>
      <c r="J65" s="13">
        <v>171</v>
      </c>
      <c r="K65" s="13">
        <v>14</v>
      </c>
      <c r="L65" s="13">
        <v>1</v>
      </c>
      <c r="M65" s="13">
        <v>30</v>
      </c>
      <c r="N65" s="5">
        <f t="shared" si="2"/>
        <v>628</v>
      </c>
      <c r="O65" s="13">
        <v>367</v>
      </c>
      <c r="P65" s="4">
        <f t="shared" si="3"/>
        <v>0.63115577889447239</v>
      </c>
      <c r="Q65" s="13">
        <v>63</v>
      </c>
      <c r="R65" s="13">
        <v>56</v>
      </c>
    </row>
    <row r="66" spans="1:18" x14ac:dyDescent="0.25">
      <c r="A66" s="7" t="s">
        <v>71</v>
      </c>
      <c r="B66" s="14">
        <v>14</v>
      </c>
      <c r="C66" s="14">
        <v>8</v>
      </c>
      <c r="D66" s="14">
        <v>6</v>
      </c>
      <c r="E66" s="14">
        <v>0</v>
      </c>
      <c r="F66" s="4">
        <f t="shared" si="1"/>
        <v>0.5714285714285714</v>
      </c>
      <c r="G66" s="14">
        <v>0</v>
      </c>
      <c r="H66" s="14">
        <v>3</v>
      </c>
      <c r="I66" s="14">
        <v>3</v>
      </c>
      <c r="J66" s="14">
        <v>1</v>
      </c>
      <c r="K66" s="14">
        <v>0</v>
      </c>
      <c r="L66" s="14">
        <v>0</v>
      </c>
      <c r="M66" s="14">
        <v>0</v>
      </c>
      <c r="N66" s="5">
        <f t="shared" si="2"/>
        <v>7</v>
      </c>
      <c r="O66" s="14">
        <v>2</v>
      </c>
      <c r="P66" s="4">
        <f t="shared" si="3"/>
        <v>0.77777777777777779</v>
      </c>
      <c r="Q66" s="14">
        <v>2</v>
      </c>
      <c r="R66" s="14">
        <v>3</v>
      </c>
    </row>
    <row r="67" spans="1:18" x14ac:dyDescent="0.25">
      <c r="A67" s="7" t="s">
        <v>287</v>
      </c>
      <c r="B67" s="14">
        <v>1100</v>
      </c>
      <c r="C67" s="14">
        <v>722</v>
      </c>
      <c r="D67" s="14">
        <v>377</v>
      </c>
      <c r="E67" s="14">
        <v>1</v>
      </c>
      <c r="F67" s="4">
        <f t="shared" si="1"/>
        <v>0.65636363636363637</v>
      </c>
      <c r="G67" s="14">
        <v>0</v>
      </c>
      <c r="H67" s="14">
        <v>194</v>
      </c>
      <c r="I67" s="14">
        <v>212</v>
      </c>
      <c r="J67" s="14">
        <v>170</v>
      </c>
      <c r="K67" s="14">
        <v>14</v>
      </c>
      <c r="L67" s="14">
        <v>1</v>
      </c>
      <c r="M67" s="14">
        <v>30</v>
      </c>
      <c r="N67" s="5">
        <f t="shared" si="2"/>
        <v>621</v>
      </c>
      <c r="O67" s="14">
        <v>365</v>
      </c>
      <c r="P67" s="4">
        <f t="shared" si="3"/>
        <v>0.62981744421906694</v>
      </c>
      <c r="Q67" s="14">
        <v>61</v>
      </c>
      <c r="R67" s="14">
        <v>53</v>
      </c>
    </row>
    <row r="68" spans="1:18" x14ac:dyDescent="0.25">
      <c r="A68" s="12" t="s">
        <v>243</v>
      </c>
      <c r="B68" s="13">
        <v>119</v>
      </c>
      <c r="C68" s="13">
        <v>64</v>
      </c>
      <c r="D68" s="13">
        <v>55</v>
      </c>
      <c r="E68" s="13">
        <v>0</v>
      </c>
      <c r="F68" s="4">
        <f t="shared" si="1"/>
        <v>0.53781512605042014</v>
      </c>
      <c r="G68" s="13">
        <v>0</v>
      </c>
      <c r="H68" s="13">
        <v>19</v>
      </c>
      <c r="I68" s="13">
        <v>17</v>
      </c>
      <c r="J68" s="13">
        <v>13</v>
      </c>
      <c r="K68" s="13">
        <v>0</v>
      </c>
      <c r="L68" s="13">
        <v>0</v>
      </c>
      <c r="M68" s="13">
        <v>1</v>
      </c>
      <c r="N68" s="5">
        <f t="shared" si="2"/>
        <v>50</v>
      </c>
      <c r="O68" s="13">
        <v>43</v>
      </c>
      <c r="P68" s="4">
        <f t="shared" si="3"/>
        <v>0.5376344086021505</v>
      </c>
      <c r="Q68" s="13">
        <v>21</v>
      </c>
      <c r="R68" s="13">
        <v>5</v>
      </c>
    </row>
    <row r="69" spans="1:18" x14ac:dyDescent="0.25">
      <c r="A69" s="7" t="s">
        <v>71</v>
      </c>
      <c r="B69" s="14">
        <v>1</v>
      </c>
      <c r="C69" s="14">
        <v>0</v>
      </c>
      <c r="D69" s="14">
        <v>1</v>
      </c>
      <c r="E69" s="14">
        <v>0</v>
      </c>
      <c r="F69" s="4">
        <f t="shared" ref="F69:F124" si="4">C69/B69</f>
        <v>0</v>
      </c>
      <c r="G69" s="14">
        <v>0</v>
      </c>
      <c r="H69" s="14">
        <v>0</v>
      </c>
      <c r="I69" s="14">
        <v>0</v>
      </c>
      <c r="J69" s="14">
        <v>1</v>
      </c>
      <c r="K69" s="14">
        <v>0</v>
      </c>
      <c r="L69" s="14">
        <v>0</v>
      </c>
      <c r="M69" s="14">
        <v>0</v>
      </c>
      <c r="N69" s="5">
        <f t="shared" ref="N69:N129" si="5">SUM(G69:M69)</f>
        <v>1</v>
      </c>
      <c r="O69" s="14">
        <v>0</v>
      </c>
      <c r="P69" s="4">
        <f t="shared" ref="P69:P129" si="6">N69/(N69+O69)</f>
        <v>1</v>
      </c>
      <c r="Q69" s="14">
        <v>0</v>
      </c>
      <c r="R69" s="14">
        <v>0</v>
      </c>
    </row>
    <row r="70" spans="1:18" x14ac:dyDescent="0.25">
      <c r="A70" s="7" t="s">
        <v>287</v>
      </c>
      <c r="B70" s="14">
        <v>118</v>
      </c>
      <c r="C70" s="14">
        <v>64</v>
      </c>
      <c r="D70" s="14">
        <v>54</v>
      </c>
      <c r="E70" s="14">
        <v>0</v>
      </c>
      <c r="F70" s="4">
        <f t="shared" si="4"/>
        <v>0.5423728813559322</v>
      </c>
      <c r="G70" s="14">
        <v>0</v>
      </c>
      <c r="H70" s="14">
        <v>19</v>
      </c>
      <c r="I70" s="14">
        <v>17</v>
      </c>
      <c r="J70" s="14">
        <v>12</v>
      </c>
      <c r="K70" s="14">
        <v>0</v>
      </c>
      <c r="L70" s="14">
        <v>0</v>
      </c>
      <c r="M70" s="14">
        <v>1</v>
      </c>
      <c r="N70" s="5">
        <f t="shared" si="5"/>
        <v>49</v>
      </c>
      <c r="O70" s="14">
        <v>43</v>
      </c>
      <c r="P70" s="4">
        <f t="shared" si="6"/>
        <v>0.53260869565217395</v>
      </c>
      <c r="Q70" s="14">
        <v>21</v>
      </c>
      <c r="R70" s="14">
        <v>5</v>
      </c>
    </row>
    <row r="71" spans="1:18" x14ac:dyDescent="0.25">
      <c r="A71" s="12" t="s">
        <v>73</v>
      </c>
      <c r="B71" s="13">
        <v>32</v>
      </c>
      <c r="C71" s="13">
        <v>6</v>
      </c>
      <c r="D71" s="13">
        <v>26</v>
      </c>
      <c r="E71" s="13">
        <v>0</v>
      </c>
      <c r="F71" s="4">
        <f t="shared" si="4"/>
        <v>0.1875</v>
      </c>
      <c r="G71" s="13">
        <v>0</v>
      </c>
      <c r="H71" s="13">
        <v>7</v>
      </c>
      <c r="I71" s="13">
        <v>5</v>
      </c>
      <c r="J71" s="13">
        <v>4</v>
      </c>
      <c r="K71" s="13">
        <v>2</v>
      </c>
      <c r="L71" s="13">
        <v>0</v>
      </c>
      <c r="M71" s="13">
        <v>0</v>
      </c>
      <c r="N71" s="5">
        <f t="shared" si="5"/>
        <v>18</v>
      </c>
      <c r="O71" s="13">
        <v>9</v>
      </c>
      <c r="P71" s="4">
        <f t="shared" si="6"/>
        <v>0.66666666666666663</v>
      </c>
      <c r="Q71" s="13">
        <v>2</v>
      </c>
      <c r="R71" s="13">
        <v>3</v>
      </c>
    </row>
    <row r="72" spans="1:18" x14ac:dyDescent="0.25">
      <c r="A72" s="12" t="s">
        <v>244</v>
      </c>
      <c r="B72" s="13">
        <v>441</v>
      </c>
      <c r="C72" s="13">
        <v>50</v>
      </c>
      <c r="D72" s="13">
        <v>390</v>
      </c>
      <c r="E72" s="13">
        <v>1</v>
      </c>
      <c r="F72" s="4">
        <f t="shared" si="4"/>
        <v>0.11337868480725624</v>
      </c>
      <c r="G72" s="13">
        <v>1</v>
      </c>
      <c r="H72" s="13">
        <v>121</v>
      </c>
      <c r="I72" s="13">
        <v>49</v>
      </c>
      <c r="J72" s="13">
        <v>46</v>
      </c>
      <c r="K72" s="13">
        <v>5</v>
      </c>
      <c r="L72" s="13">
        <v>0</v>
      </c>
      <c r="M72" s="13">
        <v>8</v>
      </c>
      <c r="N72" s="5">
        <f t="shared" si="5"/>
        <v>230</v>
      </c>
      <c r="O72" s="13">
        <v>119</v>
      </c>
      <c r="P72" s="4">
        <f t="shared" si="6"/>
        <v>0.65902578796561606</v>
      </c>
      <c r="Q72" s="13">
        <v>64</v>
      </c>
      <c r="R72" s="13">
        <v>28</v>
      </c>
    </row>
    <row r="73" spans="1:18" x14ac:dyDescent="0.25">
      <c r="A73" s="12" t="s">
        <v>75</v>
      </c>
      <c r="B73" s="13">
        <v>67</v>
      </c>
      <c r="C73" s="13">
        <v>6</v>
      </c>
      <c r="D73" s="13">
        <v>61</v>
      </c>
      <c r="E73" s="13">
        <v>0</v>
      </c>
      <c r="F73" s="4">
        <f t="shared" si="4"/>
        <v>8.9552238805970144E-2</v>
      </c>
      <c r="G73" s="13">
        <v>0</v>
      </c>
      <c r="H73" s="13">
        <v>13</v>
      </c>
      <c r="I73" s="13">
        <v>6</v>
      </c>
      <c r="J73" s="13">
        <v>3</v>
      </c>
      <c r="K73" s="13">
        <v>2</v>
      </c>
      <c r="L73" s="13">
        <v>0</v>
      </c>
      <c r="M73" s="13">
        <v>1</v>
      </c>
      <c r="N73" s="5">
        <f t="shared" si="5"/>
        <v>25</v>
      </c>
      <c r="O73" s="13">
        <v>27</v>
      </c>
      <c r="P73" s="4">
        <f t="shared" si="6"/>
        <v>0.48076923076923078</v>
      </c>
      <c r="Q73" s="13">
        <v>13</v>
      </c>
      <c r="R73" s="13">
        <v>2</v>
      </c>
    </row>
    <row r="74" spans="1:18" x14ac:dyDescent="0.25">
      <c r="A74" s="12" t="s">
        <v>245</v>
      </c>
      <c r="B74" s="13">
        <v>13</v>
      </c>
      <c r="C74" s="13">
        <v>1</v>
      </c>
      <c r="D74" s="13">
        <v>12</v>
      </c>
      <c r="E74" s="13">
        <v>0</v>
      </c>
      <c r="F74" s="4">
        <f t="shared" si="4"/>
        <v>7.6923076923076927E-2</v>
      </c>
      <c r="G74" s="13">
        <v>0</v>
      </c>
      <c r="H74" s="13">
        <v>2</v>
      </c>
      <c r="I74" s="13">
        <v>1</v>
      </c>
      <c r="J74" s="13">
        <v>2</v>
      </c>
      <c r="K74" s="13">
        <v>0</v>
      </c>
      <c r="L74" s="13">
        <v>0</v>
      </c>
      <c r="M74" s="13">
        <v>0</v>
      </c>
      <c r="N74" s="5">
        <f t="shared" si="5"/>
        <v>5</v>
      </c>
      <c r="O74" s="13">
        <v>5</v>
      </c>
      <c r="P74" s="4">
        <f t="shared" si="6"/>
        <v>0.5</v>
      </c>
      <c r="Q74" s="13">
        <v>3</v>
      </c>
      <c r="R74" s="13">
        <v>0</v>
      </c>
    </row>
    <row r="75" spans="1:18" x14ac:dyDescent="0.25">
      <c r="A75" s="12" t="s">
        <v>246</v>
      </c>
      <c r="B75" s="13">
        <v>78</v>
      </c>
      <c r="C75" s="13">
        <v>10</v>
      </c>
      <c r="D75" s="13">
        <v>68</v>
      </c>
      <c r="E75" s="13">
        <v>0</v>
      </c>
      <c r="F75" s="4">
        <f t="shared" si="4"/>
        <v>0.12820512820512819</v>
      </c>
      <c r="G75" s="13">
        <v>0</v>
      </c>
      <c r="H75" s="13">
        <v>11</v>
      </c>
      <c r="I75" s="13">
        <v>14</v>
      </c>
      <c r="J75" s="13">
        <v>16</v>
      </c>
      <c r="K75" s="13">
        <v>0</v>
      </c>
      <c r="L75" s="13">
        <v>0</v>
      </c>
      <c r="M75" s="13">
        <v>5</v>
      </c>
      <c r="N75" s="5">
        <f t="shared" si="5"/>
        <v>46</v>
      </c>
      <c r="O75" s="13">
        <v>20</v>
      </c>
      <c r="P75" s="4">
        <f t="shared" si="6"/>
        <v>0.69696969696969702</v>
      </c>
      <c r="Q75" s="13">
        <v>9</v>
      </c>
      <c r="R75" s="13">
        <v>3</v>
      </c>
    </row>
    <row r="76" spans="1:18" x14ac:dyDescent="0.25">
      <c r="A76" t="s">
        <v>292</v>
      </c>
      <c r="B76" s="13">
        <v>2</v>
      </c>
      <c r="C76" s="13">
        <v>1</v>
      </c>
      <c r="D76" s="13">
        <v>1</v>
      </c>
      <c r="E76" s="13">
        <v>0</v>
      </c>
      <c r="F76" s="4">
        <f t="shared" si="4"/>
        <v>0.5</v>
      </c>
      <c r="G76" s="13">
        <v>0</v>
      </c>
      <c r="H76" s="13">
        <v>0</v>
      </c>
      <c r="I76" s="13">
        <v>0</v>
      </c>
      <c r="J76" s="13">
        <v>1</v>
      </c>
      <c r="K76" s="13">
        <v>0</v>
      </c>
      <c r="L76" s="13">
        <v>0</v>
      </c>
      <c r="M76" s="13">
        <v>0</v>
      </c>
      <c r="N76" s="5">
        <f t="shared" si="5"/>
        <v>1</v>
      </c>
      <c r="O76" s="13">
        <v>1</v>
      </c>
      <c r="P76" s="4">
        <f t="shared" si="6"/>
        <v>0.5</v>
      </c>
      <c r="Q76" s="13">
        <v>0</v>
      </c>
      <c r="R76" s="13">
        <v>0</v>
      </c>
    </row>
    <row r="77" spans="1:18" x14ac:dyDescent="0.25">
      <c r="A77" s="12" t="s">
        <v>134</v>
      </c>
      <c r="B77" s="13">
        <v>203</v>
      </c>
      <c r="C77" s="13">
        <v>98</v>
      </c>
      <c r="D77" s="13">
        <v>105</v>
      </c>
      <c r="E77" s="13">
        <v>0</v>
      </c>
      <c r="F77" s="4">
        <v>0.48275862068965519</v>
      </c>
      <c r="G77" s="13">
        <v>1</v>
      </c>
      <c r="H77" s="13">
        <v>15</v>
      </c>
      <c r="I77" s="13">
        <v>10</v>
      </c>
      <c r="J77" s="13">
        <v>6</v>
      </c>
      <c r="K77" s="13">
        <v>3</v>
      </c>
      <c r="L77" s="13">
        <v>0</v>
      </c>
      <c r="M77" s="13">
        <v>10</v>
      </c>
      <c r="N77" s="5">
        <f t="shared" si="5"/>
        <v>45</v>
      </c>
      <c r="O77" s="13">
        <v>122</v>
      </c>
      <c r="P77" s="4">
        <f t="shared" si="6"/>
        <v>0.26946107784431139</v>
      </c>
      <c r="Q77" s="13">
        <v>23</v>
      </c>
      <c r="R77" s="13">
        <v>13</v>
      </c>
    </row>
    <row r="78" spans="1:18" x14ac:dyDescent="0.25">
      <c r="A78" s="7" t="s">
        <v>287</v>
      </c>
      <c r="B78" s="14">
        <v>1</v>
      </c>
      <c r="C78" s="14">
        <v>1</v>
      </c>
      <c r="D78" s="14">
        <v>0</v>
      </c>
      <c r="E78" s="14">
        <v>0</v>
      </c>
      <c r="F78" s="47">
        <v>1</v>
      </c>
      <c r="G78" s="14">
        <v>0</v>
      </c>
      <c r="H78" s="14">
        <v>1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5">
        <f t="shared" si="5"/>
        <v>1</v>
      </c>
      <c r="O78" s="14">
        <v>0</v>
      </c>
      <c r="P78" s="4">
        <f t="shared" si="6"/>
        <v>1</v>
      </c>
      <c r="Q78" s="14">
        <v>0</v>
      </c>
      <c r="R78" s="14">
        <v>0</v>
      </c>
    </row>
    <row r="79" spans="1:18" x14ac:dyDescent="0.25">
      <c r="A79" s="7" t="s">
        <v>135</v>
      </c>
      <c r="B79" s="14">
        <v>7</v>
      </c>
      <c r="C79" s="14">
        <v>6</v>
      </c>
      <c r="D79" s="14">
        <v>1</v>
      </c>
      <c r="E79" s="14">
        <v>0</v>
      </c>
      <c r="F79" s="47">
        <v>0.8571428571428571</v>
      </c>
      <c r="G79" s="14">
        <v>0</v>
      </c>
      <c r="H79" s="14">
        <v>1</v>
      </c>
      <c r="I79" s="14">
        <v>0</v>
      </c>
      <c r="J79" s="14">
        <v>1</v>
      </c>
      <c r="K79" s="14">
        <v>0</v>
      </c>
      <c r="L79" s="14">
        <v>0</v>
      </c>
      <c r="M79" s="14">
        <v>0</v>
      </c>
      <c r="N79" s="5">
        <f t="shared" si="5"/>
        <v>2</v>
      </c>
      <c r="O79" s="14">
        <v>5</v>
      </c>
      <c r="P79" s="4">
        <f t="shared" si="6"/>
        <v>0.2857142857142857</v>
      </c>
      <c r="Q79" s="14">
        <v>0</v>
      </c>
      <c r="R79" s="14">
        <v>0</v>
      </c>
    </row>
    <row r="80" spans="1:18" x14ac:dyDescent="0.25">
      <c r="A80" s="7" t="s">
        <v>263</v>
      </c>
      <c r="B80" s="14">
        <v>6</v>
      </c>
      <c r="C80" s="14">
        <v>2</v>
      </c>
      <c r="D80" s="14">
        <v>4</v>
      </c>
      <c r="E80" s="14">
        <v>0</v>
      </c>
      <c r="F80" s="47">
        <v>0.33333333333333331</v>
      </c>
      <c r="G80" s="14">
        <v>0</v>
      </c>
      <c r="H80" s="14">
        <v>0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5">
        <f t="shared" si="5"/>
        <v>1</v>
      </c>
      <c r="O80" s="14">
        <v>3</v>
      </c>
      <c r="P80" s="4">
        <f t="shared" si="6"/>
        <v>0.25</v>
      </c>
      <c r="Q80" s="14">
        <v>1</v>
      </c>
      <c r="R80" s="14">
        <v>1</v>
      </c>
    </row>
    <row r="81" spans="1:18" x14ac:dyDescent="0.25">
      <c r="A81" s="7" t="s">
        <v>134</v>
      </c>
      <c r="B81" s="14">
        <v>1</v>
      </c>
      <c r="C81" s="14">
        <v>0</v>
      </c>
      <c r="D81" s="14">
        <v>1</v>
      </c>
      <c r="E81" s="14">
        <v>0</v>
      </c>
      <c r="F81" s="47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5">
        <f t="shared" si="5"/>
        <v>0</v>
      </c>
      <c r="O81" s="14">
        <v>1</v>
      </c>
      <c r="P81" s="4">
        <f t="shared" si="6"/>
        <v>0</v>
      </c>
      <c r="Q81" s="14">
        <v>0</v>
      </c>
      <c r="R81" s="14">
        <v>0</v>
      </c>
    </row>
    <row r="82" spans="1:18" x14ac:dyDescent="0.25">
      <c r="A82" s="7" t="s">
        <v>288</v>
      </c>
      <c r="B82" s="14">
        <v>3</v>
      </c>
      <c r="C82" s="14">
        <v>1</v>
      </c>
      <c r="D82" s="14">
        <v>2</v>
      </c>
      <c r="E82" s="14">
        <v>0</v>
      </c>
      <c r="F82" s="47">
        <v>0.33333333333333331</v>
      </c>
      <c r="G82" s="14">
        <v>0</v>
      </c>
      <c r="H82" s="14">
        <v>1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5">
        <f t="shared" si="5"/>
        <v>1</v>
      </c>
      <c r="O82" s="14">
        <v>0</v>
      </c>
      <c r="P82" s="4">
        <f t="shared" si="6"/>
        <v>1</v>
      </c>
      <c r="Q82" s="14">
        <v>1</v>
      </c>
      <c r="R82" s="14">
        <v>1</v>
      </c>
    </row>
    <row r="83" spans="1:18" x14ac:dyDescent="0.25">
      <c r="A83" s="7" t="s">
        <v>137</v>
      </c>
      <c r="B83" s="14">
        <v>12</v>
      </c>
      <c r="C83" s="14">
        <v>6</v>
      </c>
      <c r="D83" s="14">
        <v>6</v>
      </c>
      <c r="E83" s="14">
        <v>0</v>
      </c>
      <c r="F83" s="47">
        <v>0.5</v>
      </c>
      <c r="G83" s="14">
        <v>0</v>
      </c>
      <c r="H83" s="14">
        <v>2</v>
      </c>
      <c r="I83" s="14">
        <v>2</v>
      </c>
      <c r="J83" s="14">
        <v>0</v>
      </c>
      <c r="K83" s="14">
        <v>1</v>
      </c>
      <c r="L83" s="14">
        <v>0</v>
      </c>
      <c r="M83" s="14">
        <v>1</v>
      </c>
      <c r="N83" s="5">
        <f t="shared" si="5"/>
        <v>6</v>
      </c>
      <c r="O83" s="14">
        <v>4</v>
      </c>
      <c r="P83" s="4">
        <f t="shared" si="6"/>
        <v>0.6</v>
      </c>
      <c r="Q83" s="14">
        <v>2</v>
      </c>
      <c r="R83" s="14">
        <v>0</v>
      </c>
    </row>
    <row r="84" spans="1:18" x14ac:dyDescent="0.25">
      <c r="A84" s="7" t="s">
        <v>287</v>
      </c>
      <c r="B84" s="14">
        <v>173</v>
      </c>
      <c r="C84" s="14">
        <v>82</v>
      </c>
      <c r="D84" s="14">
        <v>91</v>
      </c>
      <c r="E84" s="14">
        <v>0</v>
      </c>
      <c r="F84" s="47">
        <v>0.47398843930635837</v>
      </c>
      <c r="G84" s="14">
        <v>1</v>
      </c>
      <c r="H84" s="14">
        <v>10</v>
      </c>
      <c r="I84" s="14">
        <v>7</v>
      </c>
      <c r="J84" s="14">
        <v>5</v>
      </c>
      <c r="K84" s="14">
        <v>2</v>
      </c>
      <c r="L84" s="14">
        <v>0</v>
      </c>
      <c r="M84" s="14">
        <v>9</v>
      </c>
      <c r="N84" s="5">
        <f t="shared" si="5"/>
        <v>34</v>
      </c>
      <c r="O84" s="14">
        <v>109</v>
      </c>
      <c r="P84" s="4">
        <f t="shared" si="6"/>
        <v>0.23776223776223776</v>
      </c>
      <c r="Q84" s="14">
        <v>19</v>
      </c>
      <c r="R84" s="14">
        <v>11</v>
      </c>
    </row>
    <row r="85" spans="1:18" x14ac:dyDescent="0.25">
      <c r="A85" s="12" t="s">
        <v>247</v>
      </c>
      <c r="B85" s="13">
        <v>251</v>
      </c>
      <c r="C85" s="13">
        <v>32</v>
      </c>
      <c r="D85" s="13">
        <v>219</v>
      </c>
      <c r="E85" s="13">
        <v>0</v>
      </c>
      <c r="F85" s="4">
        <f t="shared" si="4"/>
        <v>0.12749003984063745</v>
      </c>
      <c r="G85" s="13">
        <v>0</v>
      </c>
      <c r="H85" s="13">
        <v>61</v>
      </c>
      <c r="I85" s="13">
        <v>43</v>
      </c>
      <c r="J85" s="13">
        <v>32</v>
      </c>
      <c r="K85" s="13">
        <v>2</v>
      </c>
      <c r="L85" s="13">
        <v>0</v>
      </c>
      <c r="M85" s="13">
        <v>5</v>
      </c>
      <c r="N85" s="5">
        <f t="shared" si="5"/>
        <v>143</v>
      </c>
      <c r="O85" s="13">
        <v>67</v>
      </c>
      <c r="P85" s="4">
        <f t="shared" si="6"/>
        <v>0.68095238095238098</v>
      </c>
      <c r="Q85" s="13">
        <v>19</v>
      </c>
      <c r="R85" s="13">
        <v>22</v>
      </c>
    </row>
    <row r="86" spans="1:18" x14ac:dyDescent="0.25">
      <c r="A86" s="7" t="s">
        <v>83</v>
      </c>
      <c r="B86" s="14">
        <v>27</v>
      </c>
      <c r="C86" s="14">
        <v>6</v>
      </c>
      <c r="D86" s="14">
        <v>21</v>
      </c>
      <c r="E86" s="14">
        <v>0</v>
      </c>
      <c r="F86" s="4">
        <f t="shared" si="4"/>
        <v>0.22222222222222221</v>
      </c>
      <c r="G86" s="14">
        <v>0</v>
      </c>
      <c r="H86" s="14">
        <v>8</v>
      </c>
      <c r="I86" s="14">
        <v>3</v>
      </c>
      <c r="J86" s="14">
        <v>4</v>
      </c>
      <c r="K86" s="14">
        <v>0</v>
      </c>
      <c r="L86" s="14">
        <v>0</v>
      </c>
      <c r="M86" s="14">
        <v>0</v>
      </c>
      <c r="N86" s="5">
        <f t="shared" si="5"/>
        <v>15</v>
      </c>
      <c r="O86" s="14">
        <v>8</v>
      </c>
      <c r="P86" s="4">
        <f t="shared" si="6"/>
        <v>0.65217391304347827</v>
      </c>
      <c r="Q86" s="14">
        <v>3</v>
      </c>
      <c r="R86" s="14">
        <v>1</v>
      </c>
    </row>
    <row r="87" spans="1:18" x14ac:dyDescent="0.25">
      <c r="A87" s="7" t="s">
        <v>84</v>
      </c>
      <c r="B87" s="14">
        <v>16</v>
      </c>
      <c r="C87" s="14">
        <v>1</v>
      </c>
      <c r="D87" s="14">
        <v>15</v>
      </c>
      <c r="E87" s="14">
        <v>0</v>
      </c>
      <c r="F87" s="4">
        <f t="shared" si="4"/>
        <v>6.25E-2</v>
      </c>
      <c r="G87" s="14">
        <v>0</v>
      </c>
      <c r="H87" s="14">
        <v>1</v>
      </c>
      <c r="I87" s="14">
        <v>2</v>
      </c>
      <c r="J87" s="14">
        <v>2</v>
      </c>
      <c r="K87" s="14">
        <v>0</v>
      </c>
      <c r="L87" s="14">
        <v>0</v>
      </c>
      <c r="M87" s="14">
        <v>1</v>
      </c>
      <c r="N87" s="5">
        <f t="shared" si="5"/>
        <v>6</v>
      </c>
      <c r="O87" s="14">
        <v>6</v>
      </c>
      <c r="P87" s="4">
        <f t="shared" si="6"/>
        <v>0.5</v>
      </c>
      <c r="Q87" s="14">
        <v>0</v>
      </c>
      <c r="R87" s="14">
        <v>4</v>
      </c>
    </row>
    <row r="88" spans="1:18" x14ac:dyDescent="0.25">
      <c r="A88" s="7" t="s">
        <v>97</v>
      </c>
      <c r="B88" s="14">
        <v>8</v>
      </c>
      <c r="C88" s="14">
        <v>0</v>
      </c>
      <c r="D88" s="14">
        <v>8</v>
      </c>
      <c r="E88" s="14">
        <v>0</v>
      </c>
      <c r="F88" s="4">
        <f t="shared" si="4"/>
        <v>0</v>
      </c>
      <c r="G88" s="14">
        <v>0</v>
      </c>
      <c r="H88" s="14">
        <v>1</v>
      </c>
      <c r="I88" s="14">
        <v>2</v>
      </c>
      <c r="J88" s="14">
        <v>0</v>
      </c>
      <c r="K88" s="14">
        <v>0</v>
      </c>
      <c r="L88" s="14">
        <v>0</v>
      </c>
      <c r="M88" s="14">
        <v>0</v>
      </c>
      <c r="N88" s="5">
        <f t="shared" si="5"/>
        <v>3</v>
      </c>
      <c r="O88" s="14">
        <v>3</v>
      </c>
      <c r="P88" s="4">
        <f t="shared" si="6"/>
        <v>0.5</v>
      </c>
      <c r="Q88" s="14">
        <v>0</v>
      </c>
      <c r="R88" s="14">
        <v>2</v>
      </c>
    </row>
    <row r="89" spans="1:18" x14ac:dyDescent="0.25">
      <c r="A89" s="7" t="s">
        <v>86</v>
      </c>
      <c r="B89" s="14">
        <v>85</v>
      </c>
      <c r="C89" s="14">
        <v>7</v>
      </c>
      <c r="D89" s="14">
        <v>78</v>
      </c>
      <c r="E89" s="14">
        <v>0</v>
      </c>
      <c r="F89" s="4">
        <f t="shared" si="4"/>
        <v>8.2352941176470587E-2</v>
      </c>
      <c r="G89" s="14">
        <v>0</v>
      </c>
      <c r="H89" s="14">
        <v>29</v>
      </c>
      <c r="I89" s="14">
        <v>11</v>
      </c>
      <c r="J89" s="14">
        <v>11</v>
      </c>
      <c r="K89" s="14">
        <v>1</v>
      </c>
      <c r="L89" s="14">
        <v>0</v>
      </c>
      <c r="M89" s="14">
        <v>2</v>
      </c>
      <c r="N89" s="5">
        <f t="shared" si="5"/>
        <v>54</v>
      </c>
      <c r="O89" s="14">
        <v>19</v>
      </c>
      <c r="P89" s="4">
        <f t="shared" si="6"/>
        <v>0.73972602739726023</v>
      </c>
      <c r="Q89" s="14">
        <v>5</v>
      </c>
      <c r="R89" s="14">
        <v>7</v>
      </c>
    </row>
    <row r="90" spans="1:18" x14ac:dyDescent="0.25">
      <c r="A90" s="7" t="s">
        <v>287</v>
      </c>
      <c r="B90" s="14">
        <v>115</v>
      </c>
      <c r="C90" s="14">
        <v>18</v>
      </c>
      <c r="D90" s="14">
        <v>97</v>
      </c>
      <c r="E90" s="14">
        <v>0</v>
      </c>
      <c r="F90" s="4">
        <f t="shared" si="4"/>
        <v>0.15652173913043479</v>
      </c>
      <c r="G90" s="14">
        <v>0</v>
      </c>
      <c r="H90" s="14">
        <v>22</v>
      </c>
      <c r="I90" s="14">
        <v>25</v>
      </c>
      <c r="J90" s="14">
        <v>15</v>
      </c>
      <c r="K90" s="14">
        <v>1</v>
      </c>
      <c r="L90" s="14">
        <v>0</v>
      </c>
      <c r="M90" s="14">
        <v>2</v>
      </c>
      <c r="N90" s="5">
        <f t="shared" si="5"/>
        <v>65</v>
      </c>
      <c r="O90" s="14">
        <v>31</v>
      </c>
      <c r="P90" s="4">
        <f t="shared" si="6"/>
        <v>0.67708333333333337</v>
      </c>
      <c r="Q90" s="14">
        <v>11</v>
      </c>
      <c r="R90" s="14">
        <v>8</v>
      </c>
    </row>
    <row r="91" spans="1:18" x14ac:dyDescent="0.25">
      <c r="A91" s="12" t="s">
        <v>248</v>
      </c>
      <c r="B91" s="13">
        <v>126</v>
      </c>
      <c r="C91" s="13">
        <v>50</v>
      </c>
      <c r="D91" s="13">
        <v>76</v>
      </c>
      <c r="E91" s="13">
        <v>0</v>
      </c>
      <c r="F91" s="4">
        <f t="shared" si="4"/>
        <v>0.3968253968253968</v>
      </c>
      <c r="G91" s="13">
        <v>0</v>
      </c>
      <c r="H91" s="13">
        <v>19</v>
      </c>
      <c r="I91" s="13">
        <v>10</v>
      </c>
      <c r="J91" s="13">
        <v>16</v>
      </c>
      <c r="K91" s="13">
        <v>3</v>
      </c>
      <c r="L91" s="13">
        <v>0</v>
      </c>
      <c r="M91" s="13">
        <v>2</v>
      </c>
      <c r="N91" s="5">
        <f t="shared" si="5"/>
        <v>50</v>
      </c>
      <c r="O91" s="13">
        <v>40</v>
      </c>
      <c r="P91" s="4">
        <f t="shared" si="6"/>
        <v>0.55555555555555558</v>
      </c>
      <c r="Q91" s="13">
        <v>28</v>
      </c>
      <c r="R91" s="13">
        <v>8</v>
      </c>
    </row>
    <row r="92" spans="1:18" x14ac:dyDescent="0.25">
      <c r="A92" s="12" t="s">
        <v>249</v>
      </c>
      <c r="B92" s="13">
        <v>62</v>
      </c>
      <c r="C92" s="13">
        <v>13</v>
      </c>
      <c r="D92" s="13">
        <v>49</v>
      </c>
      <c r="E92" s="13">
        <v>0</v>
      </c>
      <c r="F92" s="4">
        <f t="shared" si="4"/>
        <v>0.20967741935483872</v>
      </c>
      <c r="G92" s="13">
        <v>0</v>
      </c>
      <c r="H92" s="13">
        <v>7</v>
      </c>
      <c r="I92" s="13">
        <v>4</v>
      </c>
      <c r="J92" s="13">
        <v>8</v>
      </c>
      <c r="K92" s="13">
        <v>0</v>
      </c>
      <c r="L92" s="13">
        <v>0</v>
      </c>
      <c r="M92" s="13">
        <v>3</v>
      </c>
      <c r="N92" s="5">
        <f t="shared" si="5"/>
        <v>22</v>
      </c>
      <c r="O92" s="13">
        <v>30</v>
      </c>
      <c r="P92" s="4">
        <f t="shared" si="6"/>
        <v>0.42307692307692307</v>
      </c>
      <c r="Q92" s="13">
        <v>6</v>
      </c>
      <c r="R92" s="13">
        <v>4</v>
      </c>
    </row>
    <row r="93" spans="1:18" x14ac:dyDescent="0.25">
      <c r="A93" s="12" t="s">
        <v>240</v>
      </c>
      <c r="B93" s="13">
        <v>404</v>
      </c>
      <c r="C93" s="13">
        <v>177</v>
      </c>
      <c r="D93" s="13">
        <v>227</v>
      </c>
      <c r="E93" s="13">
        <v>0</v>
      </c>
      <c r="F93" s="4">
        <f t="shared" si="4"/>
        <v>0.43811881188118812</v>
      </c>
      <c r="G93" s="13">
        <v>0</v>
      </c>
      <c r="H93" s="13">
        <v>92</v>
      </c>
      <c r="I93" s="13">
        <v>72</v>
      </c>
      <c r="J93" s="13">
        <v>70</v>
      </c>
      <c r="K93" s="13">
        <v>5</v>
      </c>
      <c r="L93" s="13">
        <v>0</v>
      </c>
      <c r="M93" s="13">
        <v>15</v>
      </c>
      <c r="N93" s="5">
        <f t="shared" si="5"/>
        <v>254</v>
      </c>
      <c r="O93" s="13">
        <v>98</v>
      </c>
      <c r="P93" s="4">
        <f t="shared" si="6"/>
        <v>0.72159090909090906</v>
      </c>
      <c r="Q93" s="13">
        <v>31</v>
      </c>
      <c r="R93" s="13">
        <v>21</v>
      </c>
    </row>
    <row r="94" spans="1:18" x14ac:dyDescent="0.25">
      <c r="A94" s="35" t="s">
        <v>94</v>
      </c>
      <c r="B94" s="23">
        <f>B62+B65+B68+B71+B72+B73+B74+B75+B76+B77+B85+B91+B92+B93</f>
        <v>3142</v>
      </c>
      <c r="C94" s="23">
        <f t="shared" ref="C94:D94" si="7">C62+C65+C68+C71+C72+C73+C74+C75+C76+C77+C85+C91+C92+C93</f>
        <v>1359</v>
      </c>
      <c r="D94" s="23">
        <f t="shared" si="7"/>
        <v>1781</v>
      </c>
      <c r="E94" s="23">
        <f>E62+E65+E68+E71+E72+E73+E74+E75+E76+E77+E85+E91+E92+E93</f>
        <v>2</v>
      </c>
      <c r="F94" s="24">
        <f t="shared" si="4"/>
        <v>0.43252705283259069</v>
      </c>
      <c r="G94" s="23">
        <f>G62+G65+G68+G71+G72+G73+G74+G75+G76+G77+G85+G91+G92+G93</f>
        <v>2</v>
      </c>
      <c r="H94" s="23">
        <f t="shared" ref="H94:M94" si="8">H62+H65+H68+H71+H72+H73+H74+H75+H76+H77+H85+H91+H92+H93</f>
        <v>618</v>
      </c>
      <c r="I94" s="23">
        <f t="shared" si="8"/>
        <v>483</v>
      </c>
      <c r="J94" s="23">
        <f t="shared" si="8"/>
        <v>416</v>
      </c>
      <c r="K94" s="23">
        <f t="shared" si="8"/>
        <v>40</v>
      </c>
      <c r="L94" s="23">
        <f t="shared" si="8"/>
        <v>1</v>
      </c>
      <c r="M94" s="23">
        <f t="shared" si="8"/>
        <v>89</v>
      </c>
      <c r="N94" s="36">
        <f t="shared" si="5"/>
        <v>1649</v>
      </c>
      <c r="O94" s="23">
        <f>O62+O65+O68+O71+O72+O73+O74+O75+O76+O77+O85+O91+O92+O93</f>
        <v>1016</v>
      </c>
      <c r="P94" s="24">
        <f t="shared" si="6"/>
        <v>0.6187617260787992</v>
      </c>
      <c r="Q94" s="23">
        <f>Q62+Q65+Q68+Q71+Q72+Q74+Q73+Q75++Q76+Q77+Q85+Q91+Q92+Q93</f>
        <v>296</v>
      </c>
      <c r="R94" s="23">
        <f>R62+R65+R68+R71+R72+R74+R73+R75++R76+R77+R85+R91+R92+R93</f>
        <v>181</v>
      </c>
    </row>
    <row r="95" spans="1:18" x14ac:dyDescent="0.25">
      <c r="A95" s="41" t="s">
        <v>95</v>
      </c>
      <c r="B95" s="13"/>
      <c r="C95" s="13"/>
      <c r="D95" s="13"/>
      <c r="E95" s="13"/>
      <c r="F95" s="4"/>
      <c r="G95" s="13"/>
      <c r="H95" s="13"/>
      <c r="I95" s="13"/>
      <c r="J95" s="13"/>
      <c r="K95" s="13"/>
      <c r="L95" s="13"/>
      <c r="M95" s="13"/>
      <c r="N95" s="5">
        <f t="shared" si="5"/>
        <v>0</v>
      </c>
      <c r="O95" s="13"/>
      <c r="P95" s="4"/>
      <c r="Q95" s="13"/>
      <c r="R95" s="13"/>
    </row>
    <row r="96" spans="1:18" x14ac:dyDescent="0.25">
      <c r="A96" s="12" t="s">
        <v>247</v>
      </c>
      <c r="B96" s="13">
        <v>146</v>
      </c>
      <c r="C96" s="13">
        <v>30</v>
      </c>
      <c r="D96" s="13">
        <v>116</v>
      </c>
      <c r="E96" s="13">
        <v>0</v>
      </c>
      <c r="F96" s="4">
        <f t="shared" si="4"/>
        <v>0.20547945205479451</v>
      </c>
      <c r="G96" s="13">
        <v>0</v>
      </c>
      <c r="H96" s="13">
        <v>29</v>
      </c>
      <c r="I96" s="13">
        <v>17</v>
      </c>
      <c r="J96" s="13">
        <v>17</v>
      </c>
      <c r="K96" s="13">
        <v>2</v>
      </c>
      <c r="L96" s="13">
        <v>0</v>
      </c>
      <c r="M96" s="13">
        <v>1</v>
      </c>
      <c r="N96" s="5">
        <f t="shared" si="5"/>
        <v>66</v>
      </c>
      <c r="O96" s="13">
        <v>54</v>
      </c>
      <c r="P96" s="4">
        <f t="shared" si="6"/>
        <v>0.55000000000000004</v>
      </c>
      <c r="Q96" s="13">
        <v>16</v>
      </c>
      <c r="R96" s="13">
        <v>10</v>
      </c>
    </row>
    <row r="97" spans="1:18" x14ac:dyDescent="0.25">
      <c r="A97" s="7" t="s">
        <v>83</v>
      </c>
      <c r="B97" s="14">
        <v>24</v>
      </c>
      <c r="C97" s="14">
        <v>5</v>
      </c>
      <c r="D97" s="14">
        <v>19</v>
      </c>
      <c r="E97" s="14">
        <v>0</v>
      </c>
      <c r="F97" s="4">
        <f t="shared" si="4"/>
        <v>0.20833333333333334</v>
      </c>
      <c r="G97" s="14">
        <v>0</v>
      </c>
      <c r="H97" s="14">
        <v>4</v>
      </c>
      <c r="I97" s="14">
        <v>5</v>
      </c>
      <c r="J97" s="14">
        <v>4</v>
      </c>
      <c r="K97" s="14">
        <v>0</v>
      </c>
      <c r="L97" s="14">
        <v>0</v>
      </c>
      <c r="M97" s="14">
        <v>0</v>
      </c>
      <c r="N97" s="5">
        <f t="shared" si="5"/>
        <v>13</v>
      </c>
      <c r="O97" s="14">
        <v>6</v>
      </c>
      <c r="P97" s="4">
        <f t="shared" si="6"/>
        <v>0.68421052631578949</v>
      </c>
      <c r="Q97" s="14">
        <v>4</v>
      </c>
      <c r="R97" s="14">
        <v>1</v>
      </c>
    </row>
    <row r="98" spans="1:18" x14ac:dyDescent="0.25">
      <c r="A98" s="7" t="s">
        <v>84</v>
      </c>
      <c r="B98" s="14">
        <v>11</v>
      </c>
      <c r="C98" s="14">
        <v>2</v>
      </c>
      <c r="D98" s="14">
        <v>9</v>
      </c>
      <c r="E98" s="14">
        <v>0</v>
      </c>
      <c r="F98" s="4">
        <f t="shared" si="4"/>
        <v>0.18181818181818182</v>
      </c>
      <c r="G98" s="14">
        <v>0</v>
      </c>
      <c r="H98" s="14">
        <v>2</v>
      </c>
      <c r="I98" s="14">
        <v>2</v>
      </c>
      <c r="J98" s="14">
        <v>1</v>
      </c>
      <c r="K98" s="14">
        <v>0</v>
      </c>
      <c r="L98" s="14">
        <v>0</v>
      </c>
      <c r="M98" s="14">
        <v>0</v>
      </c>
      <c r="N98" s="5">
        <f t="shared" si="5"/>
        <v>5</v>
      </c>
      <c r="O98" s="14">
        <v>5</v>
      </c>
      <c r="P98" s="4">
        <f t="shared" si="6"/>
        <v>0.5</v>
      </c>
      <c r="Q98" s="14">
        <v>0</v>
      </c>
      <c r="R98" s="14">
        <v>1</v>
      </c>
    </row>
    <row r="99" spans="1:18" x14ac:dyDescent="0.25">
      <c r="A99" s="7" t="s">
        <v>97</v>
      </c>
      <c r="B99" s="14">
        <v>13</v>
      </c>
      <c r="C99" s="14">
        <v>3</v>
      </c>
      <c r="D99" s="14">
        <v>10</v>
      </c>
      <c r="E99" s="14">
        <v>0</v>
      </c>
      <c r="F99" s="4">
        <f t="shared" si="4"/>
        <v>0.23076923076923078</v>
      </c>
      <c r="G99" s="14">
        <v>0</v>
      </c>
      <c r="H99" s="14">
        <v>2</v>
      </c>
      <c r="I99" s="14">
        <v>0</v>
      </c>
      <c r="J99" s="14">
        <v>0</v>
      </c>
      <c r="K99" s="14">
        <v>1</v>
      </c>
      <c r="L99" s="14">
        <v>0</v>
      </c>
      <c r="M99" s="14">
        <v>0</v>
      </c>
      <c r="N99" s="5">
        <f t="shared" si="5"/>
        <v>3</v>
      </c>
      <c r="O99" s="14">
        <v>7</v>
      </c>
      <c r="P99" s="4">
        <f t="shared" si="6"/>
        <v>0.3</v>
      </c>
      <c r="Q99" s="14">
        <v>0</v>
      </c>
      <c r="R99" s="14">
        <v>3</v>
      </c>
    </row>
    <row r="100" spans="1:18" x14ac:dyDescent="0.25">
      <c r="A100" s="7" t="s">
        <v>253</v>
      </c>
      <c r="B100" s="14">
        <v>1</v>
      </c>
      <c r="C100" s="14">
        <v>1</v>
      </c>
      <c r="D100" s="14">
        <v>0</v>
      </c>
      <c r="E100" s="14">
        <v>0</v>
      </c>
      <c r="F100" s="4">
        <f t="shared" si="4"/>
        <v>1</v>
      </c>
      <c r="G100" s="14">
        <v>0</v>
      </c>
      <c r="H100" s="14">
        <v>0</v>
      </c>
      <c r="I100" s="14">
        <v>0</v>
      </c>
      <c r="J100" s="14">
        <v>1</v>
      </c>
      <c r="K100" s="14">
        <v>0</v>
      </c>
      <c r="L100" s="14">
        <v>0</v>
      </c>
      <c r="M100" s="14">
        <v>0</v>
      </c>
      <c r="N100" s="5">
        <f t="shared" si="5"/>
        <v>1</v>
      </c>
      <c r="O100" s="14">
        <v>0</v>
      </c>
      <c r="P100" s="4">
        <f t="shared" si="6"/>
        <v>1</v>
      </c>
      <c r="Q100" s="14">
        <v>0</v>
      </c>
      <c r="R100" s="14">
        <v>0</v>
      </c>
    </row>
    <row r="101" spans="1:18" x14ac:dyDescent="0.25">
      <c r="A101" s="7" t="s">
        <v>86</v>
      </c>
      <c r="B101" s="14">
        <v>29</v>
      </c>
      <c r="C101" s="14">
        <v>7</v>
      </c>
      <c r="D101" s="14">
        <v>22</v>
      </c>
      <c r="E101" s="14">
        <v>0</v>
      </c>
      <c r="F101" s="4">
        <f t="shared" si="4"/>
        <v>0.2413793103448276</v>
      </c>
      <c r="G101" s="14">
        <v>0</v>
      </c>
      <c r="H101" s="14">
        <v>7</v>
      </c>
      <c r="I101" s="14">
        <v>3</v>
      </c>
      <c r="J101" s="14">
        <v>4</v>
      </c>
      <c r="K101" s="14">
        <v>0</v>
      </c>
      <c r="L101" s="14">
        <v>0</v>
      </c>
      <c r="M101" s="14">
        <v>0</v>
      </c>
      <c r="N101" s="5">
        <f t="shared" si="5"/>
        <v>14</v>
      </c>
      <c r="O101" s="14">
        <v>11</v>
      </c>
      <c r="P101" s="4">
        <f t="shared" si="6"/>
        <v>0.56000000000000005</v>
      </c>
      <c r="Q101" s="14">
        <v>3</v>
      </c>
      <c r="R101" s="14">
        <v>1</v>
      </c>
    </row>
    <row r="102" spans="1:18" x14ac:dyDescent="0.25">
      <c r="A102" s="7" t="s">
        <v>287</v>
      </c>
      <c r="B102" s="14">
        <v>68</v>
      </c>
      <c r="C102" s="14">
        <v>12</v>
      </c>
      <c r="D102" s="14">
        <v>56</v>
      </c>
      <c r="E102" s="14">
        <v>0</v>
      </c>
      <c r="F102" s="4">
        <f t="shared" si="4"/>
        <v>0.17647058823529413</v>
      </c>
      <c r="G102" s="14">
        <v>0</v>
      </c>
      <c r="H102" s="14">
        <v>14</v>
      </c>
      <c r="I102" s="14">
        <v>7</v>
      </c>
      <c r="J102" s="14">
        <v>7</v>
      </c>
      <c r="K102" s="14">
        <v>1</v>
      </c>
      <c r="L102" s="14">
        <v>0</v>
      </c>
      <c r="M102" s="14">
        <v>1</v>
      </c>
      <c r="N102" s="5">
        <f t="shared" si="5"/>
        <v>30</v>
      </c>
      <c r="O102" s="14">
        <v>25</v>
      </c>
      <c r="P102" s="4">
        <f t="shared" si="6"/>
        <v>0.54545454545454541</v>
      </c>
      <c r="Q102" s="14">
        <v>9</v>
      </c>
      <c r="R102" s="14">
        <v>4</v>
      </c>
    </row>
    <row r="103" spans="1:18" x14ac:dyDescent="0.25">
      <c r="A103" s="12" t="s">
        <v>250</v>
      </c>
      <c r="B103" s="13">
        <v>2051</v>
      </c>
      <c r="C103" s="13">
        <v>845</v>
      </c>
      <c r="D103" s="13">
        <v>1199</v>
      </c>
      <c r="E103" s="13">
        <v>7</v>
      </c>
      <c r="F103" s="4">
        <f t="shared" si="4"/>
        <v>0.41199414919551436</v>
      </c>
      <c r="G103" s="13">
        <v>3</v>
      </c>
      <c r="H103" s="13">
        <v>265</v>
      </c>
      <c r="I103" s="13">
        <v>170</v>
      </c>
      <c r="J103" s="13">
        <v>204</v>
      </c>
      <c r="K103" s="13">
        <v>11</v>
      </c>
      <c r="L103" s="13">
        <v>0</v>
      </c>
      <c r="M103" s="13">
        <v>36</v>
      </c>
      <c r="N103" s="5">
        <f t="shared" si="5"/>
        <v>689</v>
      </c>
      <c r="O103" s="13">
        <v>482</v>
      </c>
      <c r="P103" s="4">
        <f t="shared" si="6"/>
        <v>0.58838599487617416</v>
      </c>
      <c r="Q103" s="13">
        <v>748</v>
      </c>
      <c r="R103" s="13">
        <v>132</v>
      </c>
    </row>
    <row r="104" spans="1:18" x14ac:dyDescent="0.25">
      <c r="A104" s="7" t="s">
        <v>99</v>
      </c>
      <c r="B104" s="14">
        <v>325</v>
      </c>
      <c r="C104" s="14">
        <v>174</v>
      </c>
      <c r="D104" s="14">
        <v>151</v>
      </c>
      <c r="E104" s="14">
        <v>0</v>
      </c>
      <c r="F104" s="4">
        <f t="shared" si="4"/>
        <v>0.53538461538461535</v>
      </c>
      <c r="G104" s="14">
        <v>0</v>
      </c>
      <c r="H104" s="14">
        <v>85</v>
      </c>
      <c r="I104" s="14">
        <v>35</v>
      </c>
      <c r="J104" s="14">
        <v>33</v>
      </c>
      <c r="K104" s="14">
        <v>2</v>
      </c>
      <c r="L104" s="14">
        <v>0</v>
      </c>
      <c r="M104" s="14">
        <v>6</v>
      </c>
      <c r="N104" s="5">
        <f t="shared" si="5"/>
        <v>161</v>
      </c>
      <c r="O104" s="14">
        <v>80</v>
      </c>
      <c r="P104" s="4">
        <f t="shared" si="6"/>
        <v>0.66804979253112029</v>
      </c>
      <c r="Q104" s="14">
        <v>57</v>
      </c>
      <c r="R104" s="14">
        <v>27</v>
      </c>
    </row>
    <row r="105" spans="1:18" x14ac:dyDescent="0.25">
      <c r="A105" s="7" t="s">
        <v>262</v>
      </c>
      <c r="B105" s="14">
        <v>1</v>
      </c>
      <c r="C105" s="14">
        <v>0</v>
      </c>
      <c r="D105" s="14">
        <v>1</v>
      </c>
      <c r="E105" s="14">
        <v>0</v>
      </c>
      <c r="F105" s="4">
        <f t="shared" si="4"/>
        <v>0</v>
      </c>
      <c r="G105" s="14">
        <v>0</v>
      </c>
      <c r="H105" s="14">
        <v>0</v>
      </c>
      <c r="I105" s="14">
        <v>1</v>
      </c>
      <c r="J105" s="14">
        <v>0</v>
      </c>
      <c r="K105" s="14">
        <v>0</v>
      </c>
      <c r="L105" s="14">
        <v>0</v>
      </c>
      <c r="M105" s="14">
        <v>0</v>
      </c>
      <c r="N105" s="5">
        <f t="shared" si="5"/>
        <v>1</v>
      </c>
      <c r="O105" s="14">
        <v>0</v>
      </c>
      <c r="P105" s="4">
        <f t="shared" si="6"/>
        <v>1</v>
      </c>
      <c r="Q105" s="14">
        <v>0</v>
      </c>
      <c r="R105" s="14">
        <v>0</v>
      </c>
    </row>
    <row r="106" spans="1:18" x14ac:dyDescent="0.25">
      <c r="A106" s="7" t="s">
        <v>100</v>
      </c>
      <c r="B106" s="14">
        <v>5</v>
      </c>
      <c r="C106" s="14">
        <v>0</v>
      </c>
      <c r="D106" s="14">
        <v>5</v>
      </c>
      <c r="E106" s="14">
        <v>0</v>
      </c>
      <c r="F106" s="4">
        <f t="shared" si="4"/>
        <v>0</v>
      </c>
      <c r="G106" s="14">
        <v>0</v>
      </c>
      <c r="H106" s="14">
        <v>0</v>
      </c>
      <c r="I106" s="14">
        <v>1</v>
      </c>
      <c r="J106" s="14">
        <v>1</v>
      </c>
      <c r="K106" s="14">
        <v>0</v>
      </c>
      <c r="L106" s="14">
        <v>0</v>
      </c>
      <c r="M106" s="14">
        <v>0</v>
      </c>
      <c r="N106" s="5">
        <f t="shared" si="5"/>
        <v>2</v>
      </c>
      <c r="O106" s="14">
        <v>2</v>
      </c>
      <c r="P106" s="4">
        <f t="shared" si="6"/>
        <v>0.5</v>
      </c>
      <c r="Q106" s="14">
        <v>1</v>
      </c>
      <c r="R106" s="14">
        <v>0</v>
      </c>
    </row>
    <row r="107" spans="1:18" x14ac:dyDescent="0.25">
      <c r="A107" s="7" t="s">
        <v>101</v>
      </c>
      <c r="B107" s="14">
        <v>341</v>
      </c>
      <c r="C107" s="14">
        <v>108</v>
      </c>
      <c r="D107" s="14">
        <v>232</v>
      </c>
      <c r="E107" s="14">
        <v>1</v>
      </c>
      <c r="F107" s="4">
        <f t="shared" si="4"/>
        <v>0.31671554252199413</v>
      </c>
      <c r="G107" s="14">
        <v>0</v>
      </c>
      <c r="H107" s="14">
        <v>48</v>
      </c>
      <c r="I107" s="14">
        <v>29</v>
      </c>
      <c r="J107" s="14">
        <v>32</v>
      </c>
      <c r="K107" s="14">
        <v>0</v>
      </c>
      <c r="L107" s="14">
        <v>0</v>
      </c>
      <c r="M107" s="14">
        <v>6</v>
      </c>
      <c r="N107" s="5">
        <f t="shared" si="5"/>
        <v>115</v>
      </c>
      <c r="O107" s="14">
        <v>85</v>
      </c>
      <c r="P107" s="4">
        <f t="shared" si="6"/>
        <v>0.57499999999999996</v>
      </c>
      <c r="Q107" s="14">
        <v>118</v>
      </c>
      <c r="R107" s="14">
        <v>23</v>
      </c>
    </row>
    <row r="108" spans="1:18" x14ac:dyDescent="0.25">
      <c r="A108" s="7" t="s">
        <v>104</v>
      </c>
      <c r="B108" s="14">
        <v>144</v>
      </c>
      <c r="C108" s="14">
        <v>68</v>
      </c>
      <c r="D108" s="14">
        <v>76</v>
      </c>
      <c r="E108" s="14">
        <v>0</v>
      </c>
      <c r="F108" s="4">
        <f t="shared" si="4"/>
        <v>0.47222222222222221</v>
      </c>
      <c r="G108" s="14">
        <v>0</v>
      </c>
      <c r="H108" s="14">
        <v>12</v>
      </c>
      <c r="I108" s="14">
        <v>11</v>
      </c>
      <c r="J108" s="14">
        <v>23</v>
      </c>
      <c r="K108" s="14">
        <v>0</v>
      </c>
      <c r="L108" s="14">
        <v>0</v>
      </c>
      <c r="M108" s="14">
        <v>2</v>
      </c>
      <c r="N108" s="5">
        <f t="shared" si="5"/>
        <v>48</v>
      </c>
      <c r="O108" s="14">
        <v>28</v>
      </c>
      <c r="P108" s="4">
        <f t="shared" si="6"/>
        <v>0.63157894736842102</v>
      </c>
      <c r="Q108" s="14">
        <v>56</v>
      </c>
      <c r="R108" s="14">
        <v>12</v>
      </c>
    </row>
    <row r="109" spans="1:18" x14ac:dyDescent="0.25">
      <c r="A109" s="7" t="s">
        <v>105</v>
      </c>
      <c r="B109" s="14">
        <v>146</v>
      </c>
      <c r="C109" s="14">
        <v>78</v>
      </c>
      <c r="D109" s="14">
        <v>66</v>
      </c>
      <c r="E109" s="14">
        <v>2</v>
      </c>
      <c r="F109" s="4">
        <f t="shared" si="4"/>
        <v>0.53424657534246578</v>
      </c>
      <c r="G109" s="14">
        <v>1</v>
      </c>
      <c r="H109" s="14">
        <v>20</v>
      </c>
      <c r="I109" s="14">
        <v>24</v>
      </c>
      <c r="J109" s="14">
        <v>22</v>
      </c>
      <c r="K109" s="14">
        <v>3</v>
      </c>
      <c r="L109" s="14">
        <v>0</v>
      </c>
      <c r="M109" s="14">
        <v>2</v>
      </c>
      <c r="N109" s="5">
        <f t="shared" si="5"/>
        <v>72</v>
      </c>
      <c r="O109" s="14">
        <v>39</v>
      </c>
      <c r="P109" s="4">
        <f t="shared" si="6"/>
        <v>0.64864864864864868</v>
      </c>
      <c r="Q109" s="14">
        <v>19</v>
      </c>
      <c r="R109" s="14">
        <v>16</v>
      </c>
    </row>
    <row r="110" spans="1:18" x14ac:dyDescent="0.25">
      <c r="A110" s="7" t="s">
        <v>253</v>
      </c>
      <c r="B110" s="14">
        <v>53</v>
      </c>
      <c r="C110" s="14">
        <v>19</v>
      </c>
      <c r="D110" s="14">
        <v>33</v>
      </c>
      <c r="E110" s="14">
        <v>1</v>
      </c>
      <c r="F110" s="4">
        <f t="shared" si="4"/>
        <v>0.35849056603773582</v>
      </c>
      <c r="G110" s="14">
        <v>0</v>
      </c>
      <c r="H110" s="14">
        <v>6</v>
      </c>
      <c r="I110" s="14">
        <v>5</v>
      </c>
      <c r="J110" s="14">
        <v>2</v>
      </c>
      <c r="K110" s="14">
        <v>0</v>
      </c>
      <c r="L110" s="14">
        <v>0</v>
      </c>
      <c r="M110" s="14">
        <v>2</v>
      </c>
      <c r="N110" s="5">
        <f t="shared" si="5"/>
        <v>15</v>
      </c>
      <c r="O110" s="14">
        <v>24</v>
      </c>
      <c r="P110" s="4">
        <f t="shared" si="6"/>
        <v>0.38461538461538464</v>
      </c>
      <c r="Q110" s="14">
        <v>10</v>
      </c>
      <c r="R110" s="14">
        <v>4</v>
      </c>
    </row>
    <row r="111" spans="1:18" x14ac:dyDescent="0.25">
      <c r="A111" s="7" t="s">
        <v>106</v>
      </c>
      <c r="B111" s="14">
        <v>210</v>
      </c>
      <c r="C111" s="14">
        <v>99</v>
      </c>
      <c r="D111" s="14">
        <v>111</v>
      </c>
      <c r="E111" s="14">
        <v>0</v>
      </c>
      <c r="F111" s="4">
        <f t="shared" si="4"/>
        <v>0.47142857142857142</v>
      </c>
      <c r="G111" s="14">
        <v>0</v>
      </c>
      <c r="H111" s="14">
        <v>20</v>
      </c>
      <c r="I111" s="14">
        <v>16</v>
      </c>
      <c r="J111" s="14">
        <v>24</v>
      </c>
      <c r="K111" s="14">
        <v>2</v>
      </c>
      <c r="L111" s="14">
        <v>0</v>
      </c>
      <c r="M111" s="14">
        <v>5</v>
      </c>
      <c r="N111" s="5">
        <f t="shared" si="5"/>
        <v>67</v>
      </c>
      <c r="O111" s="14">
        <v>87</v>
      </c>
      <c r="P111" s="4">
        <f t="shared" si="6"/>
        <v>0.43506493506493504</v>
      </c>
      <c r="Q111" s="14">
        <v>45</v>
      </c>
      <c r="R111" s="14">
        <v>11</v>
      </c>
    </row>
    <row r="112" spans="1:18" x14ac:dyDescent="0.25">
      <c r="A112" s="7" t="s">
        <v>110</v>
      </c>
      <c r="B112" s="14">
        <v>43</v>
      </c>
      <c r="C112" s="14">
        <v>12</v>
      </c>
      <c r="D112" s="14">
        <v>31</v>
      </c>
      <c r="E112" s="14">
        <v>0</v>
      </c>
      <c r="F112" s="4">
        <f t="shared" si="4"/>
        <v>0.27906976744186046</v>
      </c>
      <c r="G112" s="14">
        <v>0</v>
      </c>
      <c r="H112" s="14">
        <v>7</v>
      </c>
      <c r="I112" s="14">
        <v>1</v>
      </c>
      <c r="J112" s="14">
        <v>8</v>
      </c>
      <c r="K112" s="14">
        <v>1</v>
      </c>
      <c r="L112" s="14">
        <v>0</v>
      </c>
      <c r="M112" s="14">
        <v>0</v>
      </c>
      <c r="N112" s="5">
        <f t="shared" si="5"/>
        <v>17</v>
      </c>
      <c r="O112" s="14">
        <v>12</v>
      </c>
      <c r="P112" s="4">
        <f t="shared" si="6"/>
        <v>0.58620689655172409</v>
      </c>
      <c r="Q112" s="14">
        <v>11</v>
      </c>
      <c r="R112" s="14">
        <v>3</v>
      </c>
    </row>
    <row r="113" spans="1:18" x14ac:dyDescent="0.25">
      <c r="A113" s="7" t="s">
        <v>287</v>
      </c>
      <c r="B113" s="14">
        <v>783</v>
      </c>
      <c r="C113" s="14">
        <v>287</v>
      </c>
      <c r="D113" s="14">
        <v>493</v>
      </c>
      <c r="E113" s="14">
        <v>3</v>
      </c>
      <c r="F113" s="4">
        <f t="shared" si="4"/>
        <v>0.3665389527458493</v>
      </c>
      <c r="G113" s="14">
        <v>2</v>
      </c>
      <c r="H113" s="14">
        <v>67</v>
      </c>
      <c r="I113" s="14">
        <v>47</v>
      </c>
      <c r="J113" s="14">
        <v>59</v>
      </c>
      <c r="K113" s="14">
        <v>3</v>
      </c>
      <c r="L113" s="14">
        <v>0</v>
      </c>
      <c r="M113" s="14">
        <v>13</v>
      </c>
      <c r="N113" s="5">
        <f t="shared" si="5"/>
        <v>191</v>
      </c>
      <c r="O113" s="14">
        <v>125</v>
      </c>
      <c r="P113" s="4">
        <f t="shared" si="6"/>
        <v>0.60443037974683544</v>
      </c>
      <c r="Q113" s="14">
        <v>431</v>
      </c>
      <c r="R113" s="14">
        <v>36</v>
      </c>
    </row>
    <row r="114" spans="1:18" x14ac:dyDescent="0.25">
      <c r="A114" s="35" t="s">
        <v>111</v>
      </c>
      <c r="B114" s="23">
        <v>2197</v>
      </c>
      <c r="C114" s="23">
        <v>875</v>
      </c>
      <c r="D114" s="23">
        <v>1315</v>
      </c>
      <c r="E114" s="23">
        <v>7</v>
      </c>
      <c r="F114" s="24">
        <f t="shared" si="4"/>
        <v>0.39827036868456989</v>
      </c>
      <c r="G114" s="23">
        <v>3</v>
      </c>
      <c r="H114" s="23">
        <v>294</v>
      </c>
      <c r="I114" s="23">
        <v>187</v>
      </c>
      <c r="J114" s="23">
        <v>221</v>
      </c>
      <c r="K114" s="23">
        <v>13</v>
      </c>
      <c r="L114" s="23">
        <v>0</v>
      </c>
      <c r="M114" s="23">
        <v>37</v>
      </c>
      <c r="N114" s="36">
        <f t="shared" si="5"/>
        <v>755</v>
      </c>
      <c r="O114" s="23">
        <v>536</v>
      </c>
      <c r="P114" s="24">
        <f t="shared" si="6"/>
        <v>0.58481797056545315</v>
      </c>
      <c r="Q114" s="23">
        <v>764</v>
      </c>
      <c r="R114" s="23">
        <v>142</v>
      </c>
    </row>
    <row r="115" spans="1:18" x14ac:dyDescent="0.25">
      <c r="A115" s="41" t="s">
        <v>170</v>
      </c>
      <c r="B115" s="13"/>
      <c r="C115" s="13"/>
      <c r="D115" s="13"/>
      <c r="E115" s="13"/>
      <c r="F115" s="4"/>
      <c r="G115" s="13"/>
      <c r="H115" s="13"/>
      <c r="I115" s="13"/>
      <c r="J115" s="13"/>
      <c r="K115" s="13"/>
      <c r="L115" s="13"/>
      <c r="M115" s="13"/>
      <c r="N115" s="5"/>
      <c r="O115" s="13"/>
      <c r="P115" s="4"/>
      <c r="Q115" s="13"/>
      <c r="R115" s="13"/>
    </row>
    <row r="116" spans="1:18" x14ac:dyDescent="0.25">
      <c r="A116" s="12" t="s">
        <v>254</v>
      </c>
      <c r="B116" s="13">
        <v>54</v>
      </c>
      <c r="C116" s="13">
        <v>43</v>
      </c>
      <c r="D116" s="13">
        <v>11</v>
      </c>
      <c r="E116" s="13">
        <v>0</v>
      </c>
      <c r="F116" s="4">
        <f t="shared" si="4"/>
        <v>0.79629629629629628</v>
      </c>
      <c r="G116" s="13">
        <v>0</v>
      </c>
      <c r="H116" s="13">
        <v>3</v>
      </c>
      <c r="I116" s="13">
        <v>3</v>
      </c>
      <c r="J116" s="13">
        <v>3</v>
      </c>
      <c r="K116" s="13">
        <v>0</v>
      </c>
      <c r="L116" s="13">
        <v>0</v>
      </c>
      <c r="M116" s="13">
        <v>0</v>
      </c>
      <c r="N116" s="5">
        <f t="shared" si="5"/>
        <v>9</v>
      </c>
      <c r="O116" s="13">
        <v>38</v>
      </c>
      <c r="P116" s="4">
        <f t="shared" si="6"/>
        <v>0.19148936170212766</v>
      </c>
      <c r="Q116" s="13">
        <v>1</v>
      </c>
      <c r="R116" s="13">
        <v>6</v>
      </c>
    </row>
    <row r="117" spans="1:18" x14ac:dyDescent="0.25">
      <c r="A117" s="12" t="s">
        <v>255</v>
      </c>
      <c r="B117" s="13">
        <v>672</v>
      </c>
      <c r="C117" s="13">
        <v>448</v>
      </c>
      <c r="D117" s="13">
        <v>223</v>
      </c>
      <c r="E117" s="13">
        <v>1</v>
      </c>
      <c r="F117" s="4">
        <f t="shared" si="4"/>
        <v>0.66666666666666663</v>
      </c>
      <c r="G117" s="13">
        <v>1</v>
      </c>
      <c r="H117" s="13">
        <v>97</v>
      </c>
      <c r="I117" s="13">
        <v>123</v>
      </c>
      <c r="J117" s="13">
        <v>94</v>
      </c>
      <c r="K117" s="13">
        <v>7</v>
      </c>
      <c r="L117" s="13">
        <v>0</v>
      </c>
      <c r="M117" s="13">
        <v>20</v>
      </c>
      <c r="N117" s="5">
        <f t="shared" si="5"/>
        <v>342</v>
      </c>
      <c r="O117" s="13">
        <v>274</v>
      </c>
      <c r="P117" s="4">
        <f t="shared" si="6"/>
        <v>0.55519480519480524</v>
      </c>
      <c r="Q117" s="13">
        <v>16</v>
      </c>
      <c r="R117" s="13">
        <v>40</v>
      </c>
    </row>
    <row r="118" spans="1:18" x14ac:dyDescent="0.25">
      <c r="A118" s="7" t="s">
        <v>192</v>
      </c>
      <c r="B118" s="14">
        <v>39</v>
      </c>
      <c r="C118" s="14">
        <v>24</v>
      </c>
      <c r="D118" s="14">
        <v>15</v>
      </c>
      <c r="E118" s="14">
        <v>0</v>
      </c>
      <c r="F118" s="4">
        <f t="shared" si="4"/>
        <v>0.61538461538461542</v>
      </c>
      <c r="G118" s="14">
        <v>0</v>
      </c>
      <c r="H118" s="14">
        <v>3</v>
      </c>
      <c r="I118" s="14">
        <v>9</v>
      </c>
      <c r="J118" s="14">
        <v>5</v>
      </c>
      <c r="K118" s="14">
        <v>0</v>
      </c>
      <c r="L118" s="14">
        <v>0</v>
      </c>
      <c r="M118" s="14">
        <v>0</v>
      </c>
      <c r="N118" s="5">
        <f t="shared" si="5"/>
        <v>17</v>
      </c>
      <c r="O118" s="14">
        <v>20</v>
      </c>
      <c r="P118" s="4">
        <f t="shared" si="6"/>
        <v>0.45945945945945948</v>
      </c>
      <c r="Q118" s="14">
        <v>0</v>
      </c>
      <c r="R118" s="14">
        <v>2</v>
      </c>
    </row>
    <row r="119" spans="1:18" x14ac:dyDescent="0.25">
      <c r="A119" s="7" t="s">
        <v>273</v>
      </c>
      <c r="B119" s="14">
        <v>25</v>
      </c>
      <c r="C119" s="14">
        <v>9</v>
      </c>
      <c r="D119" s="14">
        <v>16</v>
      </c>
      <c r="E119" s="14">
        <v>0</v>
      </c>
      <c r="F119" s="4">
        <f t="shared" si="4"/>
        <v>0.36</v>
      </c>
      <c r="G119" s="14">
        <v>0</v>
      </c>
      <c r="H119" s="14">
        <v>4</v>
      </c>
      <c r="I119" s="14">
        <v>2</v>
      </c>
      <c r="J119" s="14">
        <v>2</v>
      </c>
      <c r="K119" s="14">
        <v>0</v>
      </c>
      <c r="L119" s="14">
        <v>0</v>
      </c>
      <c r="M119" s="14">
        <v>1</v>
      </c>
      <c r="N119" s="5">
        <f t="shared" si="5"/>
        <v>9</v>
      </c>
      <c r="O119" s="14">
        <v>14</v>
      </c>
      <c r="P119" s="4">
        <f t="shared" si="6"/>
        <v>0.39130434782608697</v>
      </c>
      <c r="Q119" s="14">
        <v>0</v>
      </c>
      <c r="R119" s="14">
        <v>2</v>
      </c>
    </row>
    <row r="120" spans="1:18" x14ac:dyDescent="0.25">
      <c r="A120" s="7" t="s">
        <v>171</v>
      </c>
      <c r="B120" s="14">
        <v>298</v>
      </c>
      <c r="C120" s="14">
        <v>220</v>
      </c>
      <c r="D120" s="14">
        <v>77</v>
      </c>
      <c r="E120" s="14">
        <v>1</v>
      </c>
      <c r="F120" s="4">
        <f t="shared" si="4"/>
        <v>0.73825503355704702</v>
      </c>
      <c r="G120" s="14">
        <v>1</v>
      </c>
      <c r="H120" s="14">
        <v>51</v>
      </c>
      <c r="I120" s="14">
        <v>64</v>
      </c>
      <c r="J120" s="14">
        <v>43</v>
      </c>
      <c r="K120" s="14">
        <v>2</v>
      </c>
      <c r="L120" s="14">
        <v>0</v>
      </c>
      <c r="M120" s="14">
        <v>3</v>
      </c>
      <c r="N120" s="5">
        <f t="shared" si="5"/>
        <v>164</v>
      </c>
      <c r="O120" s="14">
        <v>108</v>
      </c>
      <c r="P120" s="4">
        <f t="shared" si="6"/>
        <v>0.6029411764705882</v>
      </c>
      <c r="Q120" s="14">
        <v>5</v>
      </c>
      <c r="R120" s="14">
        <v>21</v>
      </c>
    </row>
    <row r="121" spans="1:18" x14ac:dyDescent="0.25">
      <c r="A121" s="7" t="s">
        <v>287</v>
      </c>
      <c r="B121" s="14">
        <v>310</v>
      </c>
      <c r="C121" s="14">
        <v>195</v>
      </c>
      <c r="D121" s="14">
        <v>115</v>
      </c>
      <c r="E121" s="14">
        <v>0</v>
      </c>
      <c r="F121" s="4">
        <f t="shared" si="4"/>
        <v>0.62903225806451613</v>
      </c>
      <c r="G121" s="14">
        <v>0</v>
      </c>
      <c r="H121" s="14">
        <v>39</v>
      </c>
      <c r="I121" s="14">
        <v>48</v>
      </c>
      <c r="J121" s="14">
        <v>44</v>
      </c>
      <c r="K121" s="14">
        <v>5</v>
      </c>
      <c r="L121" s="14">
        <v>0</v>
      </c>
      <c r="M121" s="14">
        <v>16</v>
      </c>
      <c r="N121" s="5">
        <f t="shared" si="5"/>
        <v>152</v>
      </c>
      <c r="O121" s="14">
        <v>132</v>
      </c>
      <c r="P121" s="4">
        <f t="shared" si="6"/>
        <v>0.53521126760563376</v>
      </c>
      <c r="Q121" s="14">
        <v>11</v>
      </c>
      <c r="R121" s="14">
        <v>15</v>
      </c>
    </row>
    <row r="122" spans="1:18" x14ac:dyDescent="0.25">
      <c r="A122" s="12" t="s">
        <v>256</v>
      </c>
      <c r="B122" s="13">
        <v>625</v>
      </c>
      <c r="C122" s="13">
        <v>531</v>
      </c>
      <c r="D122" s="13">
        <v>93</v>
      </c>
      <c r="E122" s="13">
        <v>1</v>
      </c>
      <c r="F122" s="4">
        <f t="shared" si="4"/>
        <v>0.84960000000000002</v>
      </c>
      <c r="G122" s="13">
        <v>0</v>
      </c>
      <c r="H122" s="13">
        <v>62</v>
      </c>
      <c r="I122" s="13">
        <v>84</v>
      </c>
      <c r="J122" s="13">
        <v>89</v>
      </c>
      <c r="K122" s="13">
        <v>11</v>
      </c>
      <c r="L122" s="13">
        <v>1</v>
      </c>
      <c r="M122" s="13">
        <v>16</v>
      </c>
      <c r="N122" s="5">
        <f t="shared" si="5"/>
        <v>263</v>
      </c>
      <c r="O122" s="13">
        <v>320</v>
      </c>
      <c r="P122" s="4">
        <f t="shared" si="6"/>
        <v>0.451114922813036</v>
      </c>
      <c r="Q122" s="13">
        <v>9</v>
      </c>
      <c r="R122" s="13">
        <v>33</v>
      </c>
    </row>
    <row r="123" spans="1:18" x14ac:dyDescent="0.25">
      <c r="A123" s="12" t="s">
        <v>257</v>
      </c>
      <c r="B123" s="13">
        <v>501</v>
      </c>
      <c r="C123" s="13">
        <v>439</v>
      </c>
      <c r="D123" s="13">
        <v>62</v>
      </c>
      <c r="E123" s="13">
        <v>0</v>
      </c>
      <c r="F123" s="4">
        <f t="shared" si="4"/>
        <v>0.87624750499001991</v>
      </c>
      <c r="G123" s="13">
        <v>1</v>
      </c>
      <c r="H123" s="13">
        <v>24</v>
      </c>
      <c r="I123" s="13">
        <v>57</v>
      </c>
      <c r="J123" s="13">
        <v>37</v>
      </c>
      <c r="K123" s="13">
        <v>2</v>
      </c>
      <c r="L123" s="13">
        <v>0</v>
      </c>
      <c r="M123" s="13">
        <v>6</v>
      </c>
      <c r="N123" s="5">
        <f t="shared" si="5"/>
        <v>127</v>
      </c>
      <c r="O123" s="13">
        <v>328</v>
      </c>
      <c r="P123" s="4">
        <f t="shared" si="6"/>
        <v>0.27912087912087913</v>
      </c>
      <c r="Q123" s="13">
        <v>0</v>
      </c>
      <c r="R123" s="13">
        <v>46</v>
      </c>
    </row>
    <row r="124" spans="1:18" x14ac:dyDescent="0.25">
      <c r="A124" s="35" t="s">
        <v>122</v>
      </c>
      <c r="B124" s="23">
        <v>1852</v>
      </c>
      <c r="C124" s="23">
        <v>1461</v>
      </c>
      <c r="D124" s="23">
        <v>389</v>
      </c>
      <c r="E124" s="23">
        <v>2</v>
      </c>
      <c r="F124" s="24">
        <f t="shared" si="4"/>
        <v>0.7888768898488121</v>
      </c>
      <c r="G124" s="23">
        <v>2</v>
      </c>
      <c r="H124" s="23">
        <v>186</v>
      </c>
      <c r="I124" s="23">
        <v>267</v>
      </c>
      <c r="J124" s="23">
        <v>223</v>
      </c>
      <c r="K124" s="23">
        <v>20</v>
      </c>
      <c r="L124" s="23">
        <v>1</v>
      </c>
      <c r="M124" s="23">
        <v>42</v>
      </c>
      <c r="N124" s="36">
        <f t="shared" si="5"/>
        <v>741</v>
      </c>
      <c r="O124" s="23">
        <v>960</v>
      </c>
      <c r="P124" s="24">
        <f t="shared" si="6"/>
        <v>0.43562610229276894</v>
      </c>
      <c r="Q124" s="23">
        <v>26</v>
      </c>
      <c r="R124" s="23">
        <v>125</v>
      </c>
    </row>
    <row r="125" spans="1:18" x14ac:dyDescent="0.25">
      <c r="A125" s="41" t="s">
        <v>123</v>
      </c>
      <c r="B125" s="13"/>
      <c r="C125" s="13"/>
      <c r="D125" s="13"/>
      <c r="E125" s="13"/>
      <c r="F125" s="21"/>
      <c r="G125" s="13"/>
      <c r="H125" s="13"/>
      <c r="I125" s="13"/>
      <c r="J125" s="13"/>
      <c r="K125" s="13"/>
      <c r="L125" s="13"/>
      <c r="M125" s="13"/>
      <c r="N125" s="5"/>
      <c r="O125" s="13"/>
      <c r="P125" s="4"/>
      <c r="Q125" s="13"/>
      <c r="R125" s="13"/>
    </row>
    <row r="126" spans="1:18" x14ac:dyDescent="0.25">
      <c r="A126" s="12" t="s">
        <v>259</v>
      </c>
      <c r="B126" s="13">
        <v>277</v>
      </c>
      <c r="C126" s="13">
        <v>260</v>
      </c>
      <c r="D126" s="13">
        <v>17</v>
      </c>
      <c r="E126" s="13">
        <v>0</v>
      </c>
      <c r="F126" s="4">
        <f t="shared" ref="F126:F149" si="9">C126/B126</f>
        <v>0.93862815884476536</v>
      </c>
      <c r="G126" s="13">
        <v>5</v>
      </c>
      <c r="H126" s="13">
        <v>22</v>
      </c>
      <c r="I126" s="13">
        <v>60</v>
      </c>
      <c r="J126" s="13">
        <v>39</v>
      </c>
      <c r="K126" s="13">
        <v>3</v>
      </c>
      <c r="L126" s="13">
        <v>0</v>
      </c>
      <c r="M126" s="13">
        <v>2</v>
      </c>
      <c r="N126" s="5">
        <f t="shared" si="5"/>
        <v>131</v>
      </c>
      <c r="O126" s="13">
        <v>110</v>
      </c>
      <c r="P126" s="4">
        <f t="shared" si="6"/>
        <v>0.54356846473029041</v>
      </c>
      <c r="Q126" s="13">
        <v>9</v>
      </c>
      <c r="R126" s="13">
        <v>27</v>
      </c>
    </row>
    <row r="127" spans="1:18" x14ac:dyDescent="0.25">
      <c r="A127" s="7" t="s">
        <v>201</v>
      </c>
      <c r="B127" s="14">
        <v>14</v>
      </c>
      <c r="C127" s="14">
        <v>14</v>
      </c>
      <c r="D127" s="14">
        <v>0</v>
      </c>
      <c r="E127" s="14">
        <v>0</v>
      </c>
      <c r="F127" s="4">
        <f t="shared" si="9"/>
        <v>1</v>
      </c>
      <c r="G127" s="14">
        <v>0</v>
      </c>
      <c r="H127" s="14">
        <v>0</v>
      </c>
      <c r="I127" s="14">
        <v>7</v>
      </c>
      <c r="J127" s="14">
        <v>3</v>
      </c>
      <c r="K127" s="14">
        <v>0</v>
      </c>
      <c r="L127" s="14">
        <v>0</v>
      </c>
      <c r="M127" s="14">
        <v>0</v>
      </c>
      <c r="N127" s="5">
        <f t="shared" si="5"/>
        <v>10</v>
      </c>
      <c r="O127" s="14">
        <v>3</v>
      </c>
      <c r="P127" s="4">
        <f t="shared" si="6"/>
        <v>0.76923076923076927</v>
      </c>
      <c r="Q127" s="14">
        <v>0</v>
      </c>
      <c r="R127" s="14">
        <v>1</v>
      </c>
    </row>
    <row r="128" spans="1:18" x14ac:dyDescent="0.25">
      <c r="A128" s="7" t="s">
        <v>125</v>
      </c>
      <c r="B128" s="14">
        <v>20</v>
      </c>
      <c r="C128" s="14">
        <v>20</v>
      </c>
      <c r="D128" s="14">
        <v>0</v>
      </c>
      <c r="E128" s="14">
        <v>0</v>
      </c>
      <c r="F128" s="4">
        <f t="shared" si="9"/>
        <v>1</v>
      </c>
      <c r="G128" s="14">
        <v>1</v>
      </c>
      <c r="H128" s="14">
        <v>1</v>
      </c>
      <c r="I128" s="14">
        <v>3</v>
      </c>
      <c r="J128" s="14">
        <v>6</v>
      </c>
      <c r="K128" s="14">
        <v>0</v>
      </c>
      <c r="L128" s="14">
        <v>0</v>
      </c>
      <c r="M128" s="14">
        <v>0</v>
      </c>
      <c r="N128" s="5">
        <f t="shared" si="5"/>
        <v>11</v>
      </c>
      <c r="O128" s="14">
        <v>9</v>
      </c>
      <c r="P128" s="4">
        <f t="shared" si="6"/>
        <v>0.55000000000000004</v>
      </c>
      <c r="Q128" s="14">
        <v>0</v>
      </c>
      <c r="R128" s="14">
        <v>0</v>
      </c>
    </row>
    <row r="129" spans="1:18" x14ac:dyDescent="0.25">
      <c r="A129" s="7" t="s">
        <v>126</v>
      </c>
      <c r="B129" s="14">
        <v>32</v>
      </c>
      <c r="C129" s="14">
        <v>31</v>
      </c>
      <c r="D129" s="14">
        <v>1</v>
      </c>
      <c r="E129" s="14">
        <v>0</v>
      </c>
      <c r="F129" s="4">
        <f t="shared" si="9"/>
        <v>0.96875</v>
      </c>
      <c r="G129" s="14">
        <v>0</v>
      </c>
      <c r="H129" s="14">
        <v>1</v>
      </c>
      <c r="I129" s="14">
        <v>7</v>
      </c>
      <c r="J129" s="14">
        <v>2</v>
      </c>
      <c r="K129" s="14">
        <v>0</v>
      </c>
      <c r="L129" s="14">
        <v>0</v>
      </c>
      <c r="M129" s="14">
        <v>0</v>
      </c>
      <c r="N129" s="5">
        <f t="shared" si="5"/>
        <v>10</v>
      </c>
      <c r="O129" s="14">
        <v>17</v>
      </c>
      <c r="P129" s="4">
        <f t="shared" si="6"/>
        <v>0.37037037037037035</v>
      </c>
      <c r="Q129" s="14">
        <v>3</v>
      </c>
      <c r="R129" s="14">
        <v>2</v>
      </c>
    </row>
    <row r="130" spans="1:18" x14ac:dyDescent="0.25">
      <c r="A130" s="7" t="s">
        <v>127</v>
      </c>
      <c r="B130" s="14">
        <v>10</v>
      </c>
      <c r="C130" s="14">
        <v>10</v>
      </c>
      <c r="D130" s="14">
        <v>0</v>
      </c>
      <c r="E130" s="14">
        <v>0</v>
      </c>
      <c r="F130" s="4">
        <f t="shared" si="9"/>
        <v>1</v>
      </c>
      <c r="G130" s="14">
        <v>0</v>
      </c>
      <c r="H130" s="14">
        <v>1</v>
      </c>
      <c r="I130" s="14">
        <v>2</v>
      </c>
      <c r="J130" s="14">
        <v>0</v>
      </c>
      <c r="K130" s="14">
        <v>0</v>
      </c>
      <c r="L130" s="14">
        <v>0</v>
      </c>
      <c r="M130" s="14">
        <v>0</v>
      </c>
      <c r="N130" s="5">
        <f t="shared" ref="N130:N149" si="10">SUM(G130:M130)</f>
        <v>3</v>
      </c>
      <c r="O130" s="14">
        <v>5</v>
      </c>
      <c r="P130" s="4">
        <f t="shared" ref="P130:P149" si="11">N130/(N130+O130)</f>
        <v>0.375</v>
      </c>
      <c r="Q130" s="14">
        <v>0</v>
      </c>
      <c r="R130" s="14">
        <v>2</v>
      </c>
    </row>
    <row r="131" spans="1:18" x14ac:dyDescent="0.25">
      <c r="A131" s="7" t="s">
        <v>261</v>
      </c>
      <c r="B131" s="14">
        <v>45</v>
      </c>
      <c r="C131" s="14">
        <v>44</v>
      </c>
      <c r="D131" s="14">
        <v>1</v>
      </c>
      <c r="E131" s="14">
        <v>0</v>
      </c>
      <c r="F131" s="4">
        <f t="shared" si="9"/>
        <v>0.97777777777777775</v>
      </c>
      <c r="G131" s="14">
        <v>0</v>
      </c>
      <c r="H131" s="14">
        <v>6</v>
      </c>
      <c r="I131" s="14">
        <v>8</v>
      </c>
      <c r="J131" s="14">
        <v>4</v>
      </c>
      <c r="K131" s="14">
        <v>2</v>
      </c>
      <c r="L131" s="14">
        <v>0</v>
      </c>
      <c r="M131" s="14">
        <v>0</v>
      </c>
      <c r="N131" s="5">
        <f t="shared" si="10"/>
        <v>20</v>
      </c>
      <c r="O131" s="14">
        <v>19</v>
      </c>
      <c r="P131" s="4">
        <f t="shared" si="11"/>
        <v>0.51282051282051277</v>
      </c>
      <c r="Q131" s="14">
        <v>0</v>
      </c>
      <c r="R131" s="14">
        <v>6</v>
      </c>
    </row>
    <row r="132" spans="1:18" x14ac:dyDescent="0.25">
      <c r="A132" s="7" t="s">
        <v>274</v>
      </c>
      <c r="B132" s="14">
        <v>1</v>
      </c>
      <c r="C132" s="14">
        <v>1</v>
      </c>
      <c r="D132" s="14">
        <v>0</v>
      </c>
      <c r="E132" s="14">
        <v>0</v>
      </c>
      <c r="F132" s="4">
        <f t="shared" si="9"/>
        <v>1</v>
      </c>
      <c r="G132" s="14">
        <v>0</v>
      </c>
      <c r="H132" s="14">
        <v>1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5">
        <f t="shared" si="10"/>
        <v>1</v>
      </c>
      <c r="O132" s="14">
        <v>0</v>
      </c>
      <c r="P132" s="4">
        <f t="shared" si="11"/>
        <v>1</v>
      </c>
      <c r="Q132" s="14">
        <v>0</v>
      </c>
      <c r="R132" s="14">
        <v>0</v>
      </c>
    </row>
    <row r="133" spans="1:18" x14ac:dyDescent="0.25">
      <c r="A133" s="7" t="s">
        <v>287</v>
      </c>
      <c r="B133" s="14">
        <v>155</v>
      </c>
      <c r="C133" s="14">
        <v>140</v>
      </c>
      <c r="D133" s="14">
        <v>15</v>
      </c>
      <c r="E133" s="14">
        <v>0</v>
      </c>
      <c r="F133" s="4">
        <f t="shared" si="9"/>
        <v>0.90322580645161288</v>
      </c>
      <c r="G133" s="14">
        <v>4</v>
      </c>
      <c r="H133" s="14">
        <v>12</v>
      </c>
      <c r="I133" s="14">
        <v>33</v>
      </c>
      <c r="J133" s="14">
        <v>24</v>
      </c>
      <c r="K133" s="14">
        <v>1</v>
      </c>
      <c r="L133" s="14">
        <v>0</v>
      </c>
      <c r="M133" s="14">
        <v>2</v>
      </c>
      <c r="N133" s="5">
        <f t="shared" si="10"/>
        <v>76</v>
      </c>
      <c r="O133" s="14">
        <v>57</v>
      </c>
      <c r="P133" s="4">
        <f t="shared" si="11"/>
        <v>0.5714285714285714</v>
      </c>
      <c r="Q133" s="14">
        <v>6</v>
      </c>
      <c r="R133" s="14">
        <v>16</v>
      </c>
    </row>
    <row r="134" spans="1:18" x14ac:dyDescent="0.25">
      <c r="A134" s="35" t="s">
        <v>131</v>
      </c>
      <c r="B134" s="23">
        <v>277</v>
      </c>
      <c r="C134" s="23">
        <v>260</v>
      </c>
      <c r="D134" s="23">
        <v>17</v>
      </c>
      <c r="E134" s="23">
        <v>0</v>
      </c>
      <c r="F134" s="24">
        <f t="shared" si="9"/>
        <v>0.93862815884476536</v>
      </c>
      <c r="G134" s="23">
        <v>5</v>
      </c>
      <c r="H134" s="23">
        <v>22</v>
      </c>
      <c r="I134" s="23">
        <v>60</v>
      </c>
      <c r="J134" s="23">
        <v>39</v>
      </c>
      <c r="K134" s="23">
        <v>3</v>
      </c>
      <c r="L134" s="23">
        <v>0</v>
      </c>
      <c r="M134" s="23">
        <v>2</v>
      </c>
      <c r="N134" s="36">
        <f t="shared" si="10"/>
        <v>131</v>
      </c>
      <c r="O134" s="23">
        <v>110</v>
      </c>
      <c r="P134" s="24">
        <f t="shared" si="11"/>
        <v>0.54356846473029041</v>
      </c>
      <c r="Q134" s="23">
        <v>9</v>
      </c>
      <c r="R134" s="23">
        <v>27</v>
      </c>
    </row>
    <row r="135" spans="1:18" x14ac:dyDescent="0.25">
      <c r="A135" s="41" t="s">
        <v>279</v>
      </c>
      <c r="B135" s="13"/>
      <c r="C135" s="13"/>
      <c r="D135" s="13"/>
      <c r="E135" s="13"/>
      <c r="F135" s="4"/>
      <c r="G135" s="13"/>
      <c r="H135" s="13"/>
      <c r="I135" s="13"/>
      <c r="J135" s="13"/>
      <c r="K135" s="13"/>
      <c r="L135" s="13"/>
      <c r="M135" s="13"/>
      <c r="N135" s="5"/>
      <c r="O135" s="13"/>
      <c r="P135" s="4"/>
      <c r="Q135" s="13"/>
      <c r="R135" s="13"/>
    </row>
    <row r="136" spans="1:18" x14ac:dyDescent="0.25">
      <c r="A136" s="12" t="s">
        <v>133</v>
      </c>
      <c r="B136" s="13">
        <v>26</v>
      </c>
      <c r="C136" s="13">
        <v>14</v>
      </c>
      <c r="D136" s="13">
        <v>12</v>
      </c>
      <c r="E136" s="13">
        <v>0</v>
      </c>
      <c r="F136" s="4">
        <f t="shared" si="9"/>
        <v>0.53846153846153844</v>
      </c>
      <c r="G136" s="13">
        <v>0</v>
      </c>
      <c r="H136" s="13">
        <v>0</v>
      </c>
      <c r="I136" s="13">
        <v>6</v>
      </c>
      <c r="J136" s="13">
        <v>4</v>
      </c>
      <c r="K136" s="13">
        <v>0</v>
      </c>
      <c r="L136" s="13">
        <v>0</v>
      </c>
      <c r="M136" s="13">
        <v>1</v>
      </c>
      <c r="N136" s="5">
        <f t="shared" si="10"/>
        <v>11</v>
      </c>
      <c r="O136" s="13">
        <v>12</v>
      </c>
      <c r="P136" s="4">
        <f t="shared" si="11"/>
        <v>0.47826086956521741</v>
      </c>
      <c r="Q136" s="13">
        <v>0</v>
      </c>
      <c r="R136" s="13">
        <v>3</v>
      </c>
    </row>
    <row r="137" spans="1:18" x14ac:dyDescent="0.25">
      <c r="A137" s="7" t="s">
        <v>176</v>
      </c>
      <c r="B137" s="14">
        <v>9</v>
      </c>
      <c r="C137" s="14">
        <v>8</v>
      </c>
      <c r="D137" s="14">
        <v>1</v>
      </c>
      <c r="E137" s="14">
        <v>0</v>
      </c>
      <c r="F137" s="4">
        <f t="shared" si="9"/>
        <v>0.88888888888888884</v>
      </c>
      <c r="G137" s="14">
        <v>0</v>
      </c>
      <c r="H137" s="14">
        <v>0</v>
      </c>
      <c r="I137" s="14">
        <v>2</v>
      </c>
      <c r="J137" s="14">
        <v>2</v>
      </c>
      <c r="K137" s="14">
        <v>0</v>
      </c>
      <c r="L137" s="14">
        <v>0</v>
      </c>
      <c r="M137" s="14">
        <v>0</v>
      </c>
      <c r="N137" s="5">
        <f t="shared" si="10"/>
        <v>4</v>
      </c>
      <c r="O137" s="14">
        <v>4</v>
      </c>
      <c r="P137" s="4">
        <f t="shared" si="11"/>
        <v>0.5</v>
      </c>
      <c r="Q137" s="14">
        <v>0</v>
      </c>
      <c r="R137" s="14">
        <v>1</v>
      </c>
    </row>
    <row r="138" spans="1:18" x14ac:dyDescent="0.25">
      <c r="A138" s="7" t="s">
        <v>262</v>
      </c>
      <c r="B138" s="14">
        <v>5</v>
      </c>
      <c r="C138" s="14">
        <v>1</v>
      </c>
      <c r="D138" s="14">
        <v>4</v>
      </c>
      <c r="E138" s="14">
        <v>0</v>
      </c>
      <c r="F138" s="4">
        <f t="shared" si="9"/>
        <v>0.2</v>
      </c>
      <c r="G138" s="14">
        <v>0</v>
      </c>
      <c r="H138" s="14">
        <v>0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5">
        <f t="shared" si="10"/>
        <v>2</v>
      </c>
      <c r="O138" s="14">
        <v>3</v>
      </c>
      <c r="P138" s="4">
        <f t="shared" si="11"/>
        <v>0.4</v>
      </c>
      <c r="Q138" s="14">
        <v>0</v>
      </c>
      <c r="R138" s="14">
        <v>0</v>
      </c>
    </row>
    <row r="139" spans="1:18" x14ac:dyDescent="0.25">
      <c r="A139" s="7" t="s">
        <v>287</v>
      </c>
      <c r="B139" s="14">
        <v>12</v>
      </c>
      <c r="C139" s="14">
        <v>5</v>
      </c>
      <c r="D139" s="14">
        <v>7</v>
      </c>
      <c r="E139" s="14">
        <v>0</v>
      </c>
      <c r="F139" s="4">
        <f t="shared" si="9"/>
        <v>0.41666666666666669</v>
      </c>
      <c r="G139" s="14">
        <v>0</v>
      </c>
      <c r="H139" s="14">
        <v>0</v>
      </c>
      <c r="I139" s="14">
        <v>2</v>
      </c>
      <c r="J139" s="14">
        <v>2</v>
      </c>
      <c r="K139" s="14">
        <v>0</v>
      </c>
      <c r="L139" s="14">
        <v>0</v>
      </c>
      <c r="M139" s="14">
        <v>1</v>
      </c>
      <c r="N139" s="5">
        <f t="shared" si="10"/>
        <v>5</v>
      </c>
      <c r="O139" s="14">
        <v>5</v>
      </c>
      <c r="P139" s="4">
        <f t="shared" si="11"/>
        <v>0.5</v>
      </c>
      <c r="Q139" s="14">
        <v>0</v>
      </c>
      <c r="R139" s="14">
        <v>2</v>
      </c>
    </row>
    <row r="140" spans="1:18" x14ac:dyDescent="0.25">
      <c r="A140" s="12" t="s">
        <v>276</v>
      </c>
      <c r="B140" s="13">
        <v>8</v>
      </c>
      <c r="C140" s="13">
        <v>6</v>
      </c>
      <c r="D140" s="13">
        <v>2</v>
      </c>
      <c r="E140" s="13">
        <v>0</v>
      </c>
      <c r="F140" s="4">
        <f t="shared" si="9"/>
        <v>0.75</v>
      </c>
      <c r="G140" s="13">
        <v>0</v>
      </c>
      <c r="H140" s="13">
        <v>0</v>
      </c>
      <c r="I140" s="13">
        <v>2</v>
      </c>
      <c r="J140" s="13">
        <v>1</v>
      </c>
      <c r="K140" s="13">
        <v>0</v>
      </c>
      <c r="L140" s="13">
        <v>0</v>
      </c>
      <c r="M140" s="13">
        <v>0</v>
      </c>
      <c r="N140" s="5">
        <f t="shared" si="10"/>
        <v>3</v>
      </c>
      <c r="O140" s="13">
        <v>5</v>
      </c>
      <c r="P140" s="4">
        <f t="shared" si="11"/>
        <v>0.375</v>
      </c>
      <c r="Q140" s="13">
        <v>0</v>
      </c>
      <c r="R140" s="13">
        <v>0</v>
      </c>
    </row>
    <row r="141" spans="1:18" x14ac:dyDescent="0.25">
      <c r="A141" s="12" t="s">
        <v>277</v>
      </c>
      <c r="B141" s="13">
        <v>1</v>
      </c>
      <c r="C141" s="13">
        <v>1</v>
      </c>
      <c r="D141" s="13">
        <v>0</v>
      </c>
      <c r="E141" s="13">
        <v>0</v>
      </c>
      <c r="F141" s="4">
        <f t="shared" si="9"/>
        <v>1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5">
        <f t="shared" si="10"/>
        <v>0</v>
      </c>
      <c r="O141" s="13">
        <v>1</v>
      </c>
      <c r="P141" s="4">
        <f t="shared" si="11"/>
        <v>0</v>
      </c>
      <c r="Q141" s="13">
        <v>0</v>
      </c>
      <c r="R141" s="13">
        <v>0</v>
      </c>
    </row>
    <row r="142" spans="1:18" x14ac:dyDescent="0.25">
      <c r="A142" s="12" t="s">
        <v>229</v>
      </c>
      <c r="B142" s="13">
        <v>151</v>
      </c>
      <c r="C142" s="13">
        <v>124</v>
      </c>
      <c r="D142" s="13">
        <v>25</v>
      </c>
      <c r="E142" s="13">
        <v>2</v>
      </c>
      <c r="F142" s="4">
        <f t="shared" si="9"/>
        <v>0.82119205298013243</v>
      </c>
      <c r="G142" s="13">
        <v>1</v>
      </c>
      <c r="H142" s="13">
        <v>7</v>
      </c>
      <c r="I142" s="13">
        <v>44</v>
      </c>
      <c r="J142" s="13">
        <v>26</v>
      </c>
      <c r="K142" s="13">
        <v>3</v>
      </c>
      <c r="L142" s="13">
        <v>0</v>
      </c>
      <c r="M142" s="13">
        <v>5</v>
      </c>
      <c r="N142" s="5">
        <f t="shared" si="10"/>
        <v>86</v>
      </c>
      <c r="O142" s="13">
        <v>48</v>
      </c>
      <c r="P142" s="4">
        <f t="shared" si="11"/>
        <v>0.64179104477611937</v>
      </c>
      <c r="Q142" s="13">
        <v>0</v>
      </c>
      <c r="R142" s="13">
        <v>17</v>
      </c>
    </row>
    <row r="143" spans="1:18" x14ac:dyDescent="0.25">
      <c r="A143" s="12" t="s">
        <v>231</v>
      </c>
      <c r="B143" s="13">
        <v>1</v>
      </c>
      <c r="C143" s="13">
        <v>1</v>
      </c>
      <c r="D143" s="13">
        <v>0</v>
      </c>
      <c r="E143" s="13">
        <v>0</v>
      </c>
      <c r="F143" s="4">
        <f t="shared" si="9"/>
        <v>1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5">
        <f t="shared" si="10"/>
        <v>0</v>
      </c>
      <c r="O143" s="13">
        <v>1</v>
      </c>
      <c r="P143" s="4">
        <f t="shared" si="11"/>
        <v>0</v>
      </c>
      <c r="Q143" s="13">
        <v>0</v>
      </c>
      <c r="R143" s="13">
        <v>0</v>
      </c>
    </row>
    <row r="144" spans="1:18" x14ac:dyDescent="0.25">
      <c r="A144" s="12" t="s">
        <v>240</v>
      </c>
      <c r="B144" s="13">
        <v>1</v>
      </c>
      <c r="C144" s="13">
        <v>1</v>
      </c>
      <c r="D144" s="13">
        <v>0</v>
      </c>
      <c r="E144" s="13">
        <v>0</v>
      </c>
      <c r="F144" s="4">
        <f t="shared" si="9"/>
        <v>1</v>
      </c>
      <c r="G144" s="13">
        <v>0</v>
      </c>
      <c r="H144" s="13">
        <v>0</v>
      </c>
      <c r="I144" s="13">
        <v>1</v>
      </c>
      <c r="J144" s="13">
        <v>0</v>
      </c>
      <c r="K144" s="13">
        <v>0</v>
      </c>
      <c r="L144" s="13">
        <v>0</v>
      </c>
      <c r="M144" s="13">
        <v>0</v>
      </c>
      <c r="N144" s="5">
        <f t="shared" si="10"/>
        <v>1</v>
      </c>
      <c r="O144" s="13">
        <v>0</v>
      </c>
      <c r="P144" s="4">
        <f t="shared" si="11"/>
        <v>1</v>
      </c>
      <c r="Q144" s="13">
        <v>0</v>
      </c>
      <c r="R144" s="13">
        <v>0</v>
      </c>
    </row>
    <row r="145" spans="1:29" x14ac:dyDescent="0.25">
      <c r="A145" s="35" t="s">
        <v>281</v>
      </c>
      <c r="B145" s="23">
        <v>188</v>
      </c>
      <c r="C145" s="23">
        <v>147</v>
      </c>
      <c r="D145" s="23">
        <v>39</v>
      </c>
      <c r="E145" s="23">
        <v>2</v>
      </c>
      <c r="F145" s="24">
        <f t="shared" si="9"/>
        <v>0.78191489361702127</v>
      </c>
      <c r="G145" s="23">
        <v>1</v>
      </c>
      <c r="H145" s="23">
        <v>7</v>
      </c>
      <c r="I145" s="23">
        <v>53</v>
      </c>
      <c r="J145" s="23">
        <v>31</v>
      </c>
      <c r="K145" s="23">
        <v>3</v>
      </c>
      <c r="L145" s="23">
        <v>0</v>
      </c>
      <c r="M145" s="23">
        <v>6</v>
      </c>
      <c r="N145" s="36">
        <f t="shared" si="10"/>
        <v>101</v>
      </c>
      <c r="O145" s="23">
        <v>67</v>
      </c>
      <c r="P145" s="24">
        <f t="shared" si="11"/>
        <v>0.60119047619047616</v>
      </c>
      <c r="Q145" s="23">
        <v>0</v>
      </c>
      <c r="R145" s="23">
        <v>20</v>
      </c>
    </row>
    <row r="146" spans="1:29" x14ac:dyDescent="0.25">
      <c r="A146" s="43" t="s">
        <v>282</v>
      </c>
      <c r="B146" s="13"/>
      <c r="C146" s="13"/>
      <c r="D146" s="13"/>
      <c r="E146" s="13"/>
      <c r="F146" s="4"/>
      <c r="G146" s="13"/>
      <c r="H146" s="13"/>
      <c r="I146" s="13"/>
      <c r="J146" s="13"/>
      <c r="K146" s="13"/>
      <c r="L146" s="13"/>
      <c r="M146" s="13"/>
      <c r="N146" s="5"/>
      <c r="O146" s="13"/>
      <c r="P146" s="4"/>
      <c r="Q146" s="13"/>
      <c r="R146" s="13"/>
    </row>
    <row r="147" spans="1:29" x14ac:dyDescent="0.25">
      <c r="A147" s="12" t="s">
        <v>283</v>
      </c>
      <c r="B147" s="13">
        <v>19</v>
      </c>
      <c r="C147" s="13">
        <v>12</v>
      </c>
      <c r="D147" s="13">
        <v>7</v>
      </c>
      <c r="E147" s="13">
        <v>0</v>
      </c>
      <c r="F147" s="4">
        <f t="shared" si="9"/>
        <v>0.63157894736842102</v>
      </c>
      <c r="G147" s="13">
        <v>0</v>
      </c>
      <c r="H147" s="13">
        <v>2</v>
      </c>
      <c r="I147" s="13">
        <v>2</v>
      </c>
      <c r="J147" s="13">
        <v>4</v>
      </c>
      <c r="K147" s="13">
        <v>0</v>
      </c>
      <c r="L147" s="13">
        <v>0</v>
      </c>
      <c r="M147" s="13">
        <v>0</v>
      </c>
      <c r="N147" s="5">
        <f t="shared" si="10"/>
        <v>8</v>
      </c>
      <c r="O147" s="13">
        <v>10</v>
      </c>
      <c r="P147" s="4">
        <f t="shared" si="11"/>
        <v>0.44444444444444442</v>
      </c>
      <c r="Q147" s="13">
        <v>0</v>
      </c>
      <c r="R147" s="13">
        <v>1</v>
      </c>
    </row>
    <row r="148" spans="1:29" x14ac:dyDescent="0.25">
      <c r="A148" s="35" t="s">
        <v>284</v>
      </c>
      <c r="B148" s="23">
        <v>19</v>
      </c>
      <c r="C148" s="23">
        <v>12</v>
      </c>
      <c r="D148" s="23">
        <v>7</v>
      </c>
      <c r="E148" s="23">
        <v>0</v>
      </c>
      <c r="F148" s="25">
        <f t="shared" si="9"/>
        <v>0.63157894736842102</v>
      </c>
      <c r="G148" s="23">
        <v>0</v>
      </c>
      <c r="H148" s="23">
        <v>2</v>
      </c>
      <c r="I148" s="23">
        <v>2</v>
      </c>
      <c r="J148" s="23">
        <v>4</v>
      </c>
      <c r="K148" s="23">
        <v>0</v>
      </c>
      <c r="L148" s="23">
        <v>0</v>
      </c>
      <c r="M148" s="23">
        <v>0</v>
      </c>
      <c r="N148" s="26">
        <f t="shared" si="10"/>
        <v>8</v>
      </c>
      <c r="O148" s="23">
        <v>10</v>
      </c>
      <c r="P148" s="25">
        <f t="shared" si="11"/>
        <v>0.44444444444444442</v>
      </c>
      <c r="Q148" s="23">
        <v>0</v>
      </c>
      <c r="R148" s="23">
        <v>1</v>
      </c>
    </row>
    <row r="149" spans="1:29" x14ac:dyDescent="0.25">
      <c r="A149" s="16" t="s">
        <v>140</v>
      </c>
      <c r="B149" s="15">
        <v>12636</v>
      </c>
      <c r="C149" s="15">
        <v>6924</v>
      </c>
      <c r="D149" s="15">
        <v>5688</v>
      </c>
      <c r="E149" s="15">
        <v>24</v>
      </c>
      <c r="F149" s="21">
        <f t="shared" si="9"/>
        <v>0.54795821462488126</v>
      </c>
      <c r="G149" s="15">
        <v>24</v>
      </c>
      <c r="H149" s="15">
        <v>1549</v>
      </c>
      <c r="I149" s="15">
        <v>1855</v>
      </c>
      <c r="J149" s="15">
        <v>1731</v>
      </c>
      <c r="K149" s="15">
        <v>149</v>
      </c>
      <c r="L149" s="15">
        <v>3</v>
      </c>
      <c r="M149" s="15">
        <v>339</v>
      </c>
      <c r="N149" s="22">
        <f t="shared" si="10"/>
        <v>5650</v>
      </c>
      <c r="O149" s="15">
        <v>4612</v>
      </c>
      <c r="P149" s="21">
        <f t="shared" si="11"/>
        <v>0.55057493665952051</v>
      </c>
      <c r="Q149" s="15">
        <v>1551</v>
      </c>
      <c r="R149" s="15">
        <v>823</v>
      </c>
    </row>
    <row r="150" spans="1:29" s="34" customFormat="1" x14ac:dyDescent="0.25">
      <c r="A150" s="37" t="s">
        <v>178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9"/>
      <c r="O150" s="38"/>
      <c r="P150" s="38"/>
      <c r="Q150" s="38"/>
      <c r="R150" s="38"/>
      <c r="S150" s="56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</row>
    <row r="151" spans="1:29" s="34" customFormat="1" x14ac:dyDescent="0.25">
      <c r="A151" s="37" t="s">
        <v>202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9"/>
      <c r="O151" s="38"/>
      <c r="P151" s="38"/>
      <c r="Q151" s="38"/>
      <c r="R151" s="38"/>
      <c r="S151" s="56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</row>
    <row r="152" spans="1:29" x14ac:dyDescent="0.25">
      <c r="A152" s="44"/>
      <c r="N152" s="5"/>
    </row>
    <row r="153" spans="1:29" x14ac:dyDescent="0.25">
      <c r="A153" s="44"/>
      <c r="N153" s="5"/>
    </row>
    <row r="154" spans="1:29" x14ac:dyDescent="0.25">
      <c r="A154" s="45"/>
      <c r="N154" s="5"/>
    </row>
  </sheetData>
  <pageMargins left="0.7" right="0.7" top="0.75" bottom="0.75" header="0.3" footer="0.3"/>
  <pageSetup scale="51" orientation="landscape" r:id="rId1"/>
  <headerFooter>
    <oddHeader>&amp;L&amp;"+,Bold"Program Level Data&amp;C&amp;"+,Bold"Table 30&amp;R&amp;"+,Bold"Undergraduate Major Enrollment by Gender and Ethnicity</oddHeader>
    <oddFooter>&amp;L&amp;"-,Bold"Office of Institutional Research, UMass Boston</oddFooter>
  </headerFooter>
  <rowBreaks count="2" manualBreakCount="2">
    <brk id="60" max="17" man="1"/>
    <brk id="114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4A3E-CFF1-46EA-9269-14E72D29AF34}">
  <dimension ref="A1:R135"/>
  <sheetViews>
    <sheetView zoomScaleNormal="100" workbookViewId="0">
      <selection activeCell="B88" sqref="B88"/>
    </sheetView>
  </sheetViews>
  <sheetFormatPr defaultRowHeight="15" x14ac:dyDescent="0.25"/>
  <cols>
    <col min="1" max="1" width="34.5703125" customWidth="1"/>
    <col min="2" max="2" width="8.28515625" style="32" customWidth="1"/>
    <col min="3" max="3" width="6.7109375" style="32" customWidth="1"/>
    <col min="4" max="4" width="6.28515625" style="32" customWidth="1"/>
    <col min="5" max="5" width="7.7109375" style="32" customWidth="1"/>
    <col min="6" max="18" width="9.140625" style="32"/>
  </cols>
  <sheetData>
    <row r="1" spans="1:18" ht="18.75" x14ac:dyDescent="0.3">
      <c r="A1" s="131" t="s">
        <v>141</v>
      </c>
    </row>
    <row r="2" spans="1:18" ht="75" x14ac:dyDescent="0.25">
      <c r="A2" s="115" t="s">
        <v>1</v>
      </c>
      <c r="B2" s="117" t="s">
        <v>2</v>
      </c>
      <c r="C2" s="117" t="s">
        <v>3</v>
      </c>
      <c r="D2" s="117" t="s">
        <v>4</v>
      </c>
      <c r="E2" s="118" t="s">
        <v>5</v>
      </c>
      <c r="F2" s="118" t="s">
        <v>6</v>
      </c>
      <c r="G2" s="118" t="s">
        <v>7</v>
      </c>
      <c r="H2" s="117" t="s">
        <v>8</v>
      </c>
      <c r="I2" s="118" t="s">
        <v>9</v>
      </c>
      <c r="J2" s="118" t="s">
        <v>10</v>
      </c>
      <c r="K2" s="118" t="s">
        <v>11</v>
      </c>
      <c r="L2" s="118" t="s">
        <v>12</v>
      </c>
      <c r="M2" s="118" t="s">
        <v>13</v>
      </c>
      <c r="N2" s="118" t="s">
        <v>14</v>
      </c>
      <c r="O2" s="117" t="s">
        <v>15</v>
      </c>
      <c r="P2" s="118" t="s">
        <v>16</v>
      </c>
      <c r="Q2" s="118" t="s">
        <v>17</v>
      </c>
      <c r="R2" s="118" t="s">
        <v>18</v>
      </c>
    </row>
    <row r="3" spans="1:18" ht="15.75" x14ac:dyDescent="0.25">
      <c r="A3" s="114" t="s">
        <v>19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1:18" x14ac:dyDescent="0.25">
      <c r="A4" s="119" t="s">
        <v>20</v>
      </c>
      <c r="B4" s="116">
        <f>C4+D4+E4</f>
        <v>14</v>
      </c>
      <c r="C4" s="116">
        <v>9</v>
      </c>
      <c r="D4" s="116">
        <v>5</v>
      </c>
      <c r="E4" s="116">
        <v>0</v>
      </c>
      <c r="F4" s="84">
        <f>C4/(B4-E4)</f>
        <v>0.6428571428571429</v>
      </c>
      <c r="G4" s="116">
        <v>0</v>
      </c>
      <c r="H4" s="116">
        <v>0</v>
      </c>
      <c r="I4" s="116">
        <v>8</v>
      </c>
      <c r="J4" s="116">
        <v>0</v>
      </c>
      <c r="K4" s="116">
        <v>3</v>
      </c>
      <c r="L4" s="116">
        <v>0</v>
      </c>
      <c r="M4" s="116">
        <v>1</v>
      </c>
      <c r="N4" s="116">
        <v>12</v>
      </c>
      <c r="O4" s="116">
        <v>1</v>
      </c>
      <c r="P4" s="120">
        <v>0.92300000000000004</v>
      </c>
      <c r="Q4" s="116">
        <v>1</v>
      </c>
      <c r="R4" s="116">
        <v>0</v>
      </c>
    </row>
    <row r="5" spans="1:18" x14ac:dyDescent="0.25">
      <c r="A5" s="119" t="s">
        <v>21</v>
      </c>
      <c r="B5" s="116">
        <f t="shared" ref="B5:B49" si="0">C5+D5+E5</f>
        <v>9</v>
      </c>
      <c r="C5" s="116">
        <v>5</v>
      </c>
      <c r="D5" s="116">
        <v>4</v>
      </c>
      <c r="E5" s="116">
        <v>0</v>
      </c>
      <c r="F5" s="84">
        <f t="shared" ref="F5:F50" si="1">C5/(B5-E5)</f>
        <v>0.55555555555555558</v>
      </c>
      <c r="G5" s="116">
        <v>0</v>
      </c>
      <c r="H5" s="116">
        <v>0</v>
      </c>
      <c r="I5" s="116">
        <v>0</v>
      </c>
      <c r="J5" s="116">
        <v>5</v>
      </c>
      <c r="K5" s="116">
        <v>0</v>
      </c>
      <c r="L5" s="116">
        <v>0</v>
      </c>
      <c r="M5" s="116">
        <v>0</v>
      </c>
      <c r="N5" s="116">
        <v>5</v>
      </c>
      <c r="O5" s="116">
        <v>4</v>
      </c>
      <c r="P5" s="120">
        <v>0.55600000000000005</v>
      </c>
      <c r="Q5" s="116">
        <v>0</v>
      </c>
      <c r="R5" s="116">
        <v>0</v>
      </c>
    </row>
    <row r="6" spans="1:18" x14ac:dyDescent="0.25">
      <c r="A6" s="121" t="s">
        <v>22</v>
      </c>
      <c r="B6" s="116">
        <f t="shared" si="0"/>
        <v>4</v>
      </c>
      <c r="C6" s="116">
        <v>2</v>
      </c>
      <c r="D6" s="116">
        <v>2</v>
      </c>
      <c r="E6" s="116">
        <v>0</v>
      </c>
      <c r="F6" s="84">
        <f t="shared" si="1"/>
        <v>0.5</v>
      </c>
      <c r="G6" s="116">
        <v>0</v>
      </c>
      <c r="H6" s="116">
        <v>0</v>
      </c>
      <c r="I6" s="116">
        <v>0</v>
      </c>
      <c r="J6" s="116">
        <v>3</v>
      </c>
      <c r="K6" s="116">
        <v>0</v>
      </c>
      <c r="L6" s="116">
        <v>0</v>
      </c>
      <c r="M6" s="116">
        <v>0</v>
      </c>
      <c r="N6" s="116">
        <v>3</v>
      </c>
      <c r="O6" s="116">
        <v>1</v>
      </c>
      <c r="P6" s="120">
        <v>0.75</v>
      </c>
      <c r="Q6" s="116">
        <v>0</v>
      </c>
      <c r="R6" s="116">
        <v>0</v>
      </c>
    </row>
    <row r="7" spans="1:18" x14ac:dyDescent="0.25">
      <c r="A7" s="121" t="s">
        <v>23</v>
      </c>
      <c r="B7" s="116">
        <f t="shared" si="0"/>
        <v>4</v>
      </c>
      <c r="C7" s="116">
        <v>2</v>
      </c>
      <c r="D7" s="116">
        <v>2</v>
      </c>
      <c r="E7" s="116">
        <v>0</v>
      </c>
      <c r="F7" s="84">
        <f t="shared" si="1"/>
        <v>0.5</v>
      </c>
      <c r="G7" s="116">
        <v>0</v>
      </c>
      <c r="H7" s="116">
        <v>0</v>
      </c>
      <c r="I7" s="116">
        <v>0</v>
      </c>
      <c r="J7" s="116">
        <v>1</v>
      </c>
      <c r="K7" s="116">
        <v>0</v>
      </c>
      <c r="L7" s="116">
        <v>0</v>
      </c>
      <c r="M7" s="116">
        <v>0</v>
      </c>
      <c r="N7" s="116">
        <v>1</v>
      </c>
      <c r="O7" s="116">
        <v>3</v>
      </c>
      <c r="P7" s="120">
        <v>0.25</v>
      </c>
      <c r="Q7" s="116">
        <v>0</v>
      </c>
      <c r="R7" s="116">
        <v>0</v>
      </c>
    </row>
    <row r="8" spans="1:18" x14ac:dyDescent="0.25">
      <c r="A8" s="121" t="s">
        <v>24</v>
      </c>
      <c r="B8" s="116">
        <f t="shared" si="0"/>
        <v>1</v>
      </c>
      <c r="C8" s="116">
        <v>1</v>
      </c>
      <c r="D8" s="116">
        <v>0</v>
      </c>
      <c r="E8" s="116">
        <v>0</v>
      </c>
      <c r="F8" s="84">
        <f t="shared" si="1"/>
        <v>1</v>
      </c>
      <c r="G8" s="116">
        <v>0</v>
      </c>
      <c r="H8" s="116">
        <v>0</v>
      </c>
      <c r="I8" s="116">
        <v>0</v>
      </c>
      <c r="J8" s="116">
        <v>1</v>
      </c>
      <c r="K8" s="116">
        <v>0</v>
      </c>
      <c r="L8" s="116">
        <v>0</v>
      </c>
      <c r="M8" s="116">
        <v>0</v>
      </c>
      <c r="N8" s="116">
        <v>1</v>
      </c>
      <c r="O8" s="116">
        <v>0</v>
      </c>
      <c r="P8" s="120">
        <v>1</v>
      </c>
      <c r="Q8" s="116">
        <v>0</v>
      </c>
      <c r="R8" s="116">
        <v>0</v>
      </c>
    </row>
    <row r="9" spans="1:18" x14ac:dyDescent="0.25">
      <c r="A9" s="119" t="s">
        <v>25</v>
      </c>
      <c r="B9" s="116">
        <f t="shared" si="0"/>
        <v>83</v>
      </c>
      <c r="C9" s="116">
        <v>62</v>
      </c>
      <c r="D9" s="116">
        <v>21</v>
      </c>
      <c r="E9" s="116">
        <v>0</v>
      </c>
      <c r="F9" s="84">
        <f t="shared" si="1"/>
        <v>0.74698795180722888</v>
      </c>
      <c r="G9" s="116">
        <v>0</v>
      </c>
      <c r="H9" s="116">
        <v>3</v>
      </c>
      <c r="I9" s="116">
        <v>8</v>
      </c>
      <c r="J9" s="116">
        <v>13</v>
      </c>
      <c r="K9" s="116">
        <v>1</v>
      </c>
      <c r="L9" s="116">
        <v>0</v>
      </c>
      <c r="M9" s="116">
        <v>4</v>
      </c>
      <c r="N9" s="116">
        <v>29</v>
      </c>
      <c r="O9" s="116">
        <v>49</v>
      </c>
      <c r="P9" s="120">
        <v>0.372</v>
      </c>
      <c r="Q9" s="116">
        <v>0</v>
      </c>
      <c r="R9" s="116">
        <v>5</v>
      </c>
    </row>
    <row r="10" spans="1:18" x14ac:dyDescent="0.25">
      <c r="A10" s="119" t="s">
        <v>142</v>
      </c>
      <c r="B10" s="116">
        <f t="shared" si="0"/>
        <v>1</v>
      </c>
      <c r="C10" s="116">
        <v>0</v>
      </c>
      <c r="D10" s="116">
        <v>1</v>
      </c>
      <c r="E10" s="116">
        <v>0</v>
      </c>
      <c r="F10" s="84">
        <f t="shared" si="1"/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1</v>
      </c>
      <c r="P10" s="120">
        <v>0</v>
      </c>
      <c r="Q10" s="116">
        <v>0</v>
      </c>
      <c r="R10" s="116">
        <v>0</v>
      </c>
    </row>
    <row r="11" spans="1:18" x14ac:dyDescent="0.25">
      <c r="A11" s="119" t="s">
        <v>26</v>
      </c>
      <c r="B11" s="116">
        <f t="shared" si="0"/>
        <v>119</v>
      </c>
      <c r="C11" s="116">
        <v>78</v>
      </c>
      <c r="D11" s="116">
        <v>41</v>
      </c>
      <c r="E11" s="116">
        <v>0</v>
      </c>
      <c r="F11" s="84">
        <f t="shared" si="1"/>
        <v>0.65546218487394958</v>
      </c>
      <c r="G11" s="116">
        <v>0</v>
      </c>
      <c r="H11" s="116">
        <v>22</v>
      </c>
      <c r="I11" s="116">
        <v>18</v>
      </c>
      <c r="J11" s="116">
        <v>26</v>
      </c>
      <c r="K11" s="116">
        <v>0</v>
      </c>
      <c r="L11" s="116">
        <v>0</v>
      </c>
      <c r="M11" s="116">
        <v>7</v>
      </c>
      <c r="N11" s="116">
        <v>73</v>
      </c>
      <c r="O11" s="116">
        <v>39</v>
      </c>
      <c r="P11" s="120">
        <v>0.65200000000000002</v>
      </c>
      <c r="Q11" s="116">
        <v>3</v>
      </c>
      <c r="R11" s="116">
        <v>4</v>
      </c>
    </row>
    <row r="12" spans="1:18" x14ac:dyDescent="0.25">
      <c r="A12" s="119" t="s">
        <v>27</v>
      </c>
      <c r="B12" s="116">
        <f t="shared" si="0"/>
        <v>19</v>
      </c>
      <c r="C12" s="116">
        <v>10</v>
      </c>
      <c r="D12" s="116">
        <v>9</v>
      </c>
      <c r="E12" s="116">
        <v>0</v>
      </c>
      <c r="F12" s="84">
        <f t="shared" si="1"/>
        <v>0.52631578947368418</v>
      </c>
      <c r="G12" s="116">
        <v>0</v>
      </c>
      <c r="H12" s="116">
        <v>6</v>
      </c>
      <c r="I12" s="116">
        <v>1</v>
      </c>
      <c r="J12" s="116">
        <v>3</v>
      </c>
      <c r="K12" s="116">
        <v>0</v>
      </c>
      <c r="L12" s="116">
        <v>0</v>
      </c>
      <c r="M12" s="116">
        <v>1</v>
      </c>
      <c r="N12" s="116">
        <v>11</v>
      </c>
      <c r="O12" s="116">
        <v>6</v>
      </c>
      <c r="P12" s="120">
        <v>0.64700000000000002</v>
      </c>
      <c r="Q12" s="116">
        <v>2</v>
      </c>
      <c r="R12" s="116">
        <v>0</v>
      </c>
    </row>
    <row r="13" spans="1:18" x14ac:dyDescent="0.25">
      <c r="A13" s="121" t="s">
        <v>22</v>
      </c>
      <c r="B13" s="116">
        <f t="shared" si="0"/>
        <v>7</v>
      </c>
      <c r="C13" s="116">
        <v>3</v>
      </c>
      <c r="D13" s="116">
        <v>4</v>
      </c>
      <c r="E13" s="116">
        <v>0</v>
      </c>
      <c r="F13" s="84">
        <f t="shared" si="1"/>
        <v>0.42857142857142855</v>
      </c>
      <c r="G13" s="116">
        <v>0</v>
      </c>
      <c r="H13" s="116">
        <v>3</v>
      </c>
      <c r="I13" s="116">
        <v>0</v>
      </c>
      <c r="J13" s="116">
        <v>1</v>
      </c>
      <c r="K13" s="116">
        <v>0</v>
      </c>
      <c r="L13" s="116">
        <v>0</v>
      </c>
      <c r="M13" s="116">
        <v>0</v>
      </c>
      <c r="N13" s="116">
        <v>4</v>
      </c>
      <c r="O13" s="116">
        <v>1</v>
      </c>
      <c r="P13" s="120">
        <v>0.8</v>
      </c>
      <c r="Q13" s="116">
        <v>2</v>
      </c>
      <c r="R13" s="116">
        <v>0</v>
      </c>
    </row>
    <row r="14" spans="1:18" x14ac:dyDescent="0.25">
      <c r="A14" s="121" t="s">
        <v>29</v>
      </c>
      <c r="B14" s="116">
        <f t="shared" si="0"/>
        <v>12</v>
      </c>
      <c r="C14" s="116">
        <v>7</v>
      </c>
      <c r="D14" s="116">
        <v>5</v>
      </c>
      <c r="E14" s="116">
        <v>0</v>
      </c>
      <c r="F14" s="84">
        <f t="shared" si="1"/>
        <v>0.58333333333333337</v>
      </c>
      <c r="G14" s="116">
        <v>0</v>
      </c>
      <c r="H14" s="116">
        <v>3</v>
      </c>
      <c r="I14" s="116">
        <v>1</v>
      </c>
      <c r="J14" s="116">
        <v>2</v>
      </c>
      <c r="K14" s="116">
        <v>0</v>
      </c>
      <c r="L14" s="116">
        <v>0</v>
      </c>
      <c r="M14" s="116">
        <v>1</v>
      </c>
      <c r="N14" s="116">
        <v>7</v>
      </c>
      <c r="O14" s="116">
        <v>5</v>
      </c>
      <c r="P14" s="120">
        <v>0.58299999999999996</v>
      </c>
      <c r="Q14" s="116">
        <v>0</v>
      </c>
      <c r="R14" s="116">
        <v>0</v>
      </c>
    </row>
    <row r="15" spans="1:18" x14ac:dyDescent="0.25">
      <c r="A15" s="119" t="s">
        <v>30</v>
      </c>
      <c r="B15" s="116">
        <f t="shared" si="0"/>
        <v>4</v>
      </c>
      <c r="C15" s="116">
        <v>3</v>
      </c>
      <c r="D15" s="116">
        <v>1</v>
      </c>
      <c r="E15" s="116">
        <v>0</v>
      </c>
      <c r="F15" s="84">
        <f t="shared" si="1"/>
        <v>0.75</v>
      </c>
      <c r="G15" s="116">
        <v>0</v>
      </c>
      <c r="H15" s="116">
        <v>0</v>
      </c>
      <c r="I15" s="116">
        <v>1</v>
      </c>
      <c r="J15" s="116">
        <v>0</v>
      </c>
      <c r="K15" s="116">
        <v>0</v>
      </c>
      <c r="L15" s="116">
        <v>0</v>
      </c>
      <c r="M15" s="116">
        <v>1</v>
      </c>
      <c r="N15" s="116">
        <v>2</v>
      </c>
      <c r="O15" s="116">
        <v>2</v>
      </c>
      <c r="P15" s="120">
        <v>0.5</v>
      </c>
      <c r="Q15" s="116">
        <v>0</v>
      </c>
      <c r="R15" s="116">
        <v>0</v>
      </c>
    </row>
    <row r="16" spans="1:18" x14ac:dyDescent="0.25">
      <c r="A16" s="119" t="s">
        <v>31</v>
      </c>
      <c r="B16" s="116">
        <f t="shared" si="0"/>
        <v>7</v>
      </c>
      <c r="C16" s="116">
        <v>6</v>
      </c>
      <c r="D16" s="116">
        <v>1</v>
      </c>
      <c r="E16" s="116">
        <v>0</v>
      </c>
      <c r="F16" s="84">
        <f t="shared" si="1"/>
        <v>0.8571428571428571</v>
      </c>
      <c r="G16" s="116">
        <v>0</v>
      </c>
      <c r="H16" s="116">
        <v>1</v>
      </c>
      <c r="I16" s="116">
        <v>0</v>
      </c>
      <c r="J16" s="116">
        <v>1</v>
      </c>
      <c r="K16" s="116">
        <v>0</v>
      </c>
      <c r="L16" s="116">
        <v>0</v>
      </c>
      <c r="M16" s="116">
        <v>0</v>
      </c>
      <c r="N16" s="116">
        <v>2</v>
      </c>
      <c r="O16" s="116">
        <v>5</v>
      </c>
      <c r="P16" s="120">
        <v>0.28599999999999998</v>
      </c>
      <c r="Q16" s="116">
        <v>0</v>
      </c>
      <c r="R16" s="116">
        <v>0</v>
      </c>
    </row>
    <row r="17" spans="1:18" x14ac:dyDescent="0.25">
      <c r="A17" s="119" t="s">
        <v>32</v>
      </c>
      <c r="B17" s="116">
        <f t="shared" si="0"/>
        <v>261</v>
      </c>
      <c r="C17" s="116">
        <v>169</v>
      </c>
      <c r="D17" s="116">
        <v>91</v>
      </c>
      <c r="E17" s="116">
        <v>1</v>
      </c>
      <c r="F17" s="84">
        <f t="shared" si="1"/>
        <v>0.65</v>
      </c>
      <c r="G17" s="116">
        <v>1</v>
      </c>
      <c r="H17" s="116">
        <v>26</v>
      </c>
      <c r="I17" s="116">
        <v>38</v>
      </c>
      <c r="J17" s="116">
        <v>43</v>
      </c>
      <c r="K17" s="116">
        <v>3</v>
      </c>
      <c r="L17" s="116">
        <v>1</v>
      </c>
      <c r="M17" s="116">
        <v>12</v>
      </c>
      <c r="N17" s="116">
        <v>124</v>
      </c>
      <c r="O17" s="116">
        <v>107</v>
      </c>
      <c r="P17" s="120">
        <v>0.53700000000000003</v>
      </c>
      <c r="Q17" s="116">
        <v>20</v>
      </c>
      <c r="R17" s="116">
        <v>10</v>
      </c>
    </row>
    <row r="18" spans="1:18" x14ac:dyDescent="0.25">
      <c r="A18" s="119" t="s">
        <v>33</v>
      </c>
      <c r="B18" s="116">
        <f t="shared" si="0"/>
        <v>460</v>
      </c>
      <c r="C18" s="116">
        <v>304</v>
      </c>
      <c r="D18" s="116">
        <v>156</v>
      </c>
      <c r="E18" s="116">
        <v>0</v>
      </c>
      <c r="F18" s="84">
        <f t="shared" si="1"/>
        <v>0.66086956521739126</v>
      </c>
      <c r="G18" s="116">
        <v>1</v>
      </c>
      <c r="H18" s="116">
        <v>22</v>
      </c>
      <c r="I18" s="116">
        <v>78</v>
      </c>
      <c r="J18" s="116">
        <v>160</v>
      </c>
      <c r="K18" s="116">
        <v>17</v>
      </c>
      <c r="L18" s="116">
        <v>0</v>
      </c>
      <c r="M18" s="116">
        <v>26</v>
      </c>
      <c r="N18" s="116">
        <v>304</v>
      </c>
      <c r="O18" s="116">
        <v>138</v>
      </c>
      <c r="P18" s="120">
        <v>0.68799999999999994</v>
      </c>
      <c r="Q18" s="116">
        <v>3</v>
      </c>
      <c r="R18" s="116">
        <v>15</v>
      </c>
    </row>
    <row r="19" spans="1:18" x14ac:dyDescent="0.25">
      <c r="A19" s="119" t="s">
        <v>34</v>
      </c>
      <c r="B19" s="116">
        <f t="shared" si="0"/>
        <v>304</v>
      </c>
      <c r="C19" s="116">
        <v>88</v>
      </c>
      <c r="D19" s="116">
        <v>216</v>
      </c>
      <c r="E19" s="116">
        <v>0</v>
      </c>
      <c r="F19" s="84">
        <f t="shared" si="1"/>
        <v>0.28947368421052633</v>
      </c>
      <c r="G19" s="116">
        <v>0</v>
      </c>
      <c r="H19" s="116">
        <v>39</v>
      </c>
      <c r="I19" s="116">
        <v>45</v>
      </c>
      <c r="J19" s="116">
        <v>65</v>
      </c>
      <c r="K19" s="116">
        <v>3</v>
      </c>
      <c r="L19" s="116">
        <v>0</v>
      </c>
      <c r="M19" s="116">
        <v>12</v>
      </c>
      <c r="N19" s="116">
        <v>164</v>
      </c>
      <c r="O19" s="116">
        <v>79</v>
      </c>
      <c r="P19" s="120">
        <v>0.67500000000000004</v>
      </c>
      <c r="Q19" s="116">
        <v>53</v>
      </c>
      <c r="R19" s="116">
        <v>8</v>
      </c>
    </row>
    <row r="20" spans="1:18" x14ac:dyDescent="0.25">
      <c r="A20" s="119" t="s">
        <v>35</v>
      </c>
      <c r="B20" s="116">
        <f t="shared" si="0"/>
        <v>231</v>
      </c>
      <c r="C20" s="116">
        <v>156</v>
      </c>
      <c r="D20" s="116">
        <v>74</v>
      </c>
      <c r="E20" s="116">
        <v>1</v>
      </c>
      <c r="F20" s="84">
        <f t="shared" si="1"/>
        <v>0.67826086956521736</v>
      </c>
      <c r="G20" s="116">
        <v>1</v>
      </c>
      <c r="H20" s="116">
        <v>19</v>
      </c>
      <c r="I20" s="116">
        <v>24</v>
      </c>
      <c r="J20" s="116">
        <v>46</v>
      </c>
      <c r="K20" s="116">
        <v>3</v>
      </c>
      <c r="L20" s="116">
        <v>0</v>
      </c>
      <c r="M20" s="116">
        <v>19</v>
      </c>
      <c r="N20" s="116">
        <v>112</v>
      </c>
      <c r="O20" s="116">
        <v>109</v>
      </c>
      <c r="P20" s="120">
        <v>0.50700000000000001</v>
      </c>
      <c r="Q20" s="116">
        <v>3</v>
      </c>
      <c r="R20" s="116">
        <v>7</v>
      </c>
    </row>
    <row r="21" spans="1:18" x14ac:dyDescent="0.25">
      <c r="A21" s="121" t="s">
        <v>22</v>
      </c>
      <c r="B21" s="116">
        <f t="shared" si="0"/>
        <v>179</v>
      </c>
      <c r="C21" s="116">
        <v>117</v>
      </c>
      <c r="D21" s="116">
        <v>61</v>
      </c>
      <c r="E21" s="116">
        <v>1</v>
      </c>
      <c r="F21" s="84">
        <f t="shared" si="1"/>
        <v>0.65730337078651691</v>
      </c>
      <c r="G21" s="116">
        <v>1</v>
      </c>
      <c r="H21" s="116">
        <v>14</v>
      </c>
      <c r="I21" s="116">
        <v>19</v>
      </c>
      <c r="J21" s="116">
        <v>35</v>
      </c>
      <c r="K21" s="116">
        <v>2</v>
      </c>
      <c r="L21" s="116">
        <v>0</v>
      </c>
      <c r="M21" s="116">
        <v>11</v>
      </c>
      <c r="N21" s="116">
        <v>82</v>
      </c>
      <c r="O21" s="116">
        <v>89</v>
      </c>
      <c r="P21" s="120">
        <v>0.48</v>
      </c>
      <c r="Q21" s="116">
        <v>3</v>
      </c>
      <c r="R21" s="116">
        <v>5</v>
      </c>
    </row>
    <row r="22" spans="1:18" x14ac:dyDescent="0.25">
      <c r="A22" s="121" t="s">
        <v>36</v>
      </c>
      <c r="B22" s="116">
        <f t="shared" si="0"/>
        <v>26</v>
      </c>
      <c r="C22" s="116">
        <v>20</v>
      </c>
      <c r="D22" s="116">
        <v>6</v>
      </c>
      <c r="E22" s="116">
        <v>0</v>
      </c>
      <c r="F22" s="84">
        <f t="shared" si="1"/>
        <v>0.76923076923076927</v>
      </c>
      <c r="G22" s="116">
        <v>0</v>
      </c>
      <c r="H22" s="116">
        <v>3</v>
      </c>
      <c r="I22" s="116">
        <v>2</v>
      </c>
      <c r="J22" s="116">
        <v>6</v>
      </c>
      <c r="K22" s="116">
        <v>0</v>
      </c>
      <c r="L22" s="116">
        <v>0</v>
      </c>
      <c r="M22" s="116">
        <v>6</v>
      </c>
      <c r="N22" s="116">
        <v>17</v>
      </c>
      <c r="O22" s="116">
        <v>8</v>
      </c>
      <c r="P22" s="120">
        <v>0.68</v>
      </c>
      <c r="Q22" s="116">
        <v>0</v>
      </c>
      <c r="R22" s="116">
        <v>1</v>
      </c>
    </row>
    <row r="23" spans="1:18" x14ac:dyDescent="0.25">
      <c r="A23" s="121" t="s">
        <v>37</v>
      </c>
      <c r="B23" s="116">
        <f t="shared" si="0"/>
        <v>14</v>
      </c>
      <c r="C23" s="116">
        <v>9</v>
      </c>
      <c r="D23" s="116">
        <v>5</v>
      </c>
      <c r="E23" s="116">
        <v>0</v>
      </c>
      <c r="F23" s="84">
        <f t="shared" si="1"/>
        <v>0.6428571428571429</v>
      </c>
      <c r="G23" s="116">
        <v>0</v>
      </c>
      <c r="H23" s="116">
        <v>1</v>
      </c>
      <c r="I23" s="116">
        <v>1</v>
      </c>
      <c r="J23" s="116">
        <v>3</v>
      </c>
      <c r="K23" s="116">
        <v>1</v>
      </c>
      <c r="L23" s="116">
        <v>0</v>
      </c>
      <c r="M23" s="116">
        <v>0</v>
      </c>
      <c r="N23" s="116">
        <v>6</v>
      </c>
      <c r="O23" s="116">
        <v>8</v>
      </c>
      <c r="P23" s="120">
        <v>0.42899999999999999</v>
      </c>
      <c r="Q23" s="116">
        <v>0</v>
      </c>
      <c r="R23" s="116">
        <v>0</v>
      </c>
    </row>
    <row r="24" spans="1:18" x14ac:dyDescent="0.25">
      <c r="A24" s="121" t="s">
        <v>38</v>
      </c>
      <c r="B24" s="116">
        <f t="shared" si="0"/>
        <v>11</v>
      </c>
      <c r="C24" s="116">
        <v>9</v>
      </c>
      <c r="D24" s="116">
        <v>2</v>
      </c>
      <c r="E24" s="116">
        <v>0</v>
      </c>
      <c r="F24" s="84">
        <f t="shared" si="1"/>
        <v>0.81818181818181823</v>
      </c>
      <c r="G24" s="116">
        <v>0</v>
      </c>
      <c r="H24" s="116">
        <v>1</v>
      </c>
      <c r="I24" s="116">
        <v>2</v>
      </c>
      <c r="J24" s="116">
        <v>2</v>
      </c>
      <c r="K24" s="116">
        <v>0</v>
      </c>
      <c r="L24" s="116">
        <v>0</v>
      </c>
      <c r="M24" s="116">
        <v>1</v>
      </c>
      <c r="N24" s="116">
        <v>6</v>
      </c>
      <c r="O24" s="116">
        <v>4</v>
      </c>
      <c r="P24" s="120">
        <v>0.6</v>
      </c>
      <c r="Q24" s="116">
        <v>0</v>
      </c>
      <c r="R24" s="116">
        <v>1</v>
      </c>
    </row>
    <row r="25" spans="1:18" x14ac:dyDescent="0.25">
      <c r="A25" s="121" t="s">
        <v>143</v>
      </c>
      <c r="B25" s="116">
        <f t="shared" si="0"/>
        <v>1</v>
      </c>
      <c r="C25" s="116">
        <v>1</v>
      </c>
      <c r="D25" s="116">
        <v>0</v>
      </c>
      <c r="E25" s="116">
        <v>0</v>
      </c>
      <c r="F25" s="84">
        <f t="shared" si="1"/>
        <v>1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1</v>
      </c>
      <c r="N25" s="116">
        <v>1</v>
      </c>
      <c r="O25" s="116">
        <v>0</v>
      </c>
      <c r="P25" s="120">
        <v>1</v>
      </c>
      <c r="Q25" s="116">
        <v>0</v>
      </c>
      <c r="R25" s="116">
        <v>0</v>
      </c>
    </row>
    <row r="26" spans="1:18" x14ac:dyDescent="0.25">
      <c r="A26" s="119" t="s">
        <v>40</v>
      </c>
      <c r="B26" s="116">
        <f t="shared" si="0"/>
        <v>11</v>
      </c>
      <c r="C26" s="116">
        <v>8</v>
      </c>
      <c r="D26" s="116">
        <v>3</v>
      </c>
      <c r="E26" s="116">
        <v>0</v>
      </c>
      <c r="F26" s="84">
        <f t="shared" si="1"/>
        <v>0.72727272727272729</v>
      </c>
      <c r="G26" s="116">
        <v>0</v>
      </c>
      <c r="H26" s="116">
        <v>0</v>
      </c>
      <c r="I26" s="116">
        <v>2</v>
      </c>
      <c r="J26" s="116">
        <v>6</v>
      </c>
      <c r="K26" s="116">
        <v>0</v>
      </c>
      <c r="L26" s="116">
        <v>0</v>
      </c>
      <c r="M26" s="116">
        <v>0</v>
      </c>
      <c r="N26" s="116">
        <v>8</v>
      </c>
      <c r="O26" s="116">
        <v>3</v>
      </c>
      <c r="P26" s="120">
        <v>0.72699999999999998</v>
      </c>
      <c r="Q26" s="116">
        <v>0</v>
      </c>
      <c r="R26" s="116">
        <v>0</v>
      </c>
    </row>
    <row r="27" spans="1:18" x14ac:dyDescent="0.25">
      <c r="A27" s="119" t="s">
        <v>41</v>
      </c>
      <c r="B27" s="116">
        <f t="shared" si="0"/>
        <v>7</v>
      </c>
      <c r="C27" s="116">
        <v>4</v>
      </c>
      <c r="D27" s="116">
        <v>3</v>
      </c>
      <c r="E27" s="116">
        <v>0</v>
      </c>
      <c r="F27" s="84">
        <f t="shared" si="1"/>
        <v>0.5714285714285714</v>
      </c>
      <c r="G27" s="116">
        <v>0</v>
      </c>
      <c r="H27" s="116">
        <v>0</v>
      </c>
      <c r="I27" s="116">
        <v>3</v>
      </c>
      <c r="J27" s="116">
        <v>0</v>
      </c>
      <c r="K27" s="116">
        <v>0</v>
      </c>
      <c r="L27" s="116">
        <v>0</v>
      </c>
      <c r="M27" s="116">
        <v>0</v>
      </c>
      <c r="N27" s="116">
        <v>3</v>
      </c>
      <c r="O27" s="116">
        <v>4</v>
      </c>
      <c r="P27" s="120">
        <v>0.42899999999999999</v>
      </c>
      <c r="Q27" s="116">
        <v>0</v>
      </c>
      <c r="R27" s="116">
        <v>0</v>
      </c>
    </row>
    <row r="28" spans="1:18" x14ac:dyDescent="0.25">
      <c r="A28" s="119" t="s">
        <v>42</v>
      </c>
      <c r="B28" s="116">
        <f t="shared" si="0"/>
        <v>36</v>
      </c>
      <c r="C28" s="116">
        <v>16</v>
      </c>
      <c r="D28" s="116">
        <v>20</v>
      </c>
      <c r="E28" s="116">
        <v>0</v>
      </c>
      <c r="F28" s="84">
        <f t="shared" si="1"/>
        <v>0.44444444444444442</v>
      </c>
      <c r="G28" s="116">
        <v>0</v>
      </c>
      <c r="H28" s="116">
        <v>3</v>
      </c>
      <c r="I28" s="116">
        <v>6</v>
      </c>
      <c r="J28" s="116">
        <v>9</v>
      </c>
      <c r="K28" s="116">
        <v>0</v>
      </c>
      <c r="L28" s="116">
        <v>0</v>
      </c>
      <c r="M28" s="116">
        <v>3</v>
      </c>
      <c r="N28" s="116">
        <v>21</v>
      </c>
      <c r="O28" s="116">
        <v>12</v>
      </c>
      <c r="P28" s="120">
        <v>0.63600000000000001</v>
      </c>
      <c r="Q28" s="116">
        <v>2</v>
      </c>
      <c r="R28" s="116">
        <v>1</v>
      </c>
    </row>
    <row r="29" spans="1:18" x14ac:dyDescent="0.25">
      <c r="A29" s="119" t="s">
        <v>43</v>
      </c>
      <c r="B29" s="116">
        <f t="shared" si="0"/>
        <v>122</v>
      </c>
      <c r="C29" s="116">
        <v>44</v>
      </c>
      <c r="D29" s="116">
        <v>78</v>
      </c>
      <c r="E29" s="116">
        <v>0</v>
      </c>
      <c r="F29" s="84">
        <f t="shared" si="1"/>
        <v>0.36065573770491804</v>
      </c>
      <c r="G29" s="116">
        <v>0</v>
      </c>
      <c r="H29" s="116">
        <v>8</v>
      </c>
      <c r="I29" s="116">
        <v>6</v>
      </c>
      <c r="J29" s="116">
        <v>19</v>
      </c>
      <c r="K29" s="116">
        <v>0</v>
      </c>
      <c r="L29" s="116">
        <v>0</v>
      </c>
      <c r="M29" s="116">
        <v>2</v>
      </c>
      <c r="N29" s="116">
        <v>35</v>
      </c>
      <c r="O29" s="116">
        <v>78</v>
      </c>
      <c r="P29" s="120">
        <v>0.31</v>
      </c>
      <c r="Q29" s="116">
        <v>2</v>
      </c>
      <c r="R29" s="116">
        <v>7</v>
      </c>
    </row>
    <row r="30" spans="1:18" x14ac:dyDescent="0.25">
      <c r="A30" s="119" t="s">
        <v>44</v>
      </c>
      <c r="B30" s="116">
        <f t="shared" si="0"/>
        <v>2</v>
      </c>
      <c r="C30" s="116">
        <v>1</v>
      </c>
      <c r="D30" s="116">
        <v>1</v>
      </c>
      <c r="E30" s="116">
        <v>0</v>
      </c>
      <c r="F30" s="84">
        <f t="shared" si="1"/>
        <v>0.5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2</v>
      </c>
      <c r="P30" s="120">
        <v>0</v>
      </c>
      <c r="Q30" s="116">
        <v>0</v>
      </c>
      <c r="R30" s="116">
        <v>0</v>
      </c>
    </row>
    <row r="31" spans="1:18" x14ac:dyDescent="0.25">
      <c r="A31" s="119" t="s">
        <v>45</v>
      </c>
      <c r="B31" s="116">
        <f t="shared" si="0"/>
        <v>83</v>
      </c>
      <c r="C31" s="116">
        <v>61</v>
      </c>
      <c r="D31" s="116">
        <v>21</v>
      </c>
      <c r="E31" s="116">
        <v>1</v>
      </c>
      <c r="F31" s="84">
        <f t="shared" si="1"/>
        <v>0.74390243902439024</v>
      </c>
      <c r="G31" s="116">
        <v>0</v>
      </c>
      <c r="H31" s="116">
        <v>3</v>
      </c>
      <c r="I31" s="116">
        <v>30</v>
      </c>
      <c r="J31" s="116">
        <v>20</v>
      </c>
      <c r="K31" s="116">
        <v>5</v>
      </c>
      <c r="L31" s="116">
        <v>0</v>
      </c>
      <c r="M31" s="116">
        <v>5</v>
      </c>
      <c r="N31" s="116">
        <v>63</v>
      </c>
      <c r="O31" s="116">
        <v>15</v>
      </c>
      <c r="P31" s="120">
        <v>0.80800000000000005</v>
      </c>
      <c r="Q31" s="116">
        <v>0</v>
      </c>
      <c r="R31" s="116">
        <v>5</v>
      </c>
    </row>
    <row r="32" spans="1:18" x14ac:dyDescent="0.25">
      <c r="A32" s="119" t="s">
        <v>46</v>
      </c>
      <c r="B32" s="116">
        <f t="shared" si="0"/>
        <v>107</v>
      </c>
      <c r="C32" s="116">
        <v>67</v>
      </c>
      <c r="D32" s="116">
        <v>40</v>
      </c>
      <c r="E32" s="116">
        <v>0</v>
      </c>
      <c r="F32" s="84">
        <f t="shared" si="1"/>
        <v>0.62616822429906538</v>
      </c>
      <c r="G32" s="116">
        <v>0</v>
      </c>
      <c r="H32" s="116">
        <v>10</v>
      </c>
      <c r="I32" s="116">
        <v>20</v>
      </c>
      <c r="J32" s="116">
        <v>16</v>
      </c>
      <c r="K32" s="116">
        <v>1</v>
      </c>
      <c r="L32" s="116">
        <v>1</v>
      </c>
      <c r="M32" s="116">
        <v>4</v>
      </c>
      <c r="N32" s="116">
        <v>52</v>
      </c>
      <c r="O32" s="116">
        <v>40</v>
      </c>
      <c r="P32" s="120">
        <v>0.56499999999999995</v>
      </c>
      <c r="Q32" s="116">
        <v>7</v>
      </c>
      <c r="R32" s="116">
        <v>8</v>
      </c>
    </row>
    <row r="33" spans="1:18" x14ac:dyDescent="0.25">
      <c r="A33" s="119" t="s">
        <v>47</v>
      </c>
      <c r="B33" s="116">
        <f t="shared" si="0"/>
        <v>4</v>
      </c>
      <c r="C33" s="116">
        <v>3</v>
      </c>
      <c r="D33" s="116">
        <v>1</v>
      </c>
      <c r="E33" s="116">
        <v>0</v>
      </c>
      <c r="F33" s="84">
        <f t="shared" si="1"/>
        <v>0.75</v>
      </c>
      <c r="G33" s="116">
        <v>0</v>
      </c>
      <c r="H33" s="116">
        <v>0</v>
      </c>
      <c r="I33" s="116">
        <v>0</v>
      </c>
      <c r="J33" s="116">
        <v>1</v>
      </c>
      <c r="K33" s="116">
        <v>0</v>
      </c>
      <c r="L33" s="116">
        <v>0</v>
      </c>
      <c r="M33" s="116">
        <v>1</v>
      </c>
      <c r="N33" s="116">
        <v>2</v>
      </c>
      <c r="O33" s="116">
        <v>1</v>
      </c>
      <c r="P33" s="120">
        <v>0.66700000000000004</v>
      </c>
      <c r="Q33" s="116">
        <v>0</v>
      </c>
      <c r="R33" s="116">
        <v>1</v>
      </c>
    </row>
    <row r="34" spans="1:18" x14ac:dyDescent="0.25">
      <c r="A34" s="119" t="s">
        <v>48</v>
      </c>
      <c r="B34" s="116">
        <f t="shared" si="0"/>
        <v>16</v>
      </c>
      <c r="C34" s="116">
        <v>8</v>
      </c>
      <c r="D34" s="116">
        <v>8</v>
      </c>
      <c r="E34" s="116">
        <v>0</v>
      </c>
      <c r="F34" s="84">
        <f t="shared" si="1"/>
        <v>0.5</v>
      </c>
      <c r="G34" s="116">
        <v>0</v>
      </c>
      <c r="H34" s="116">
        <v>0</v>
      </c>
      <c r="I34" s="116">
        <v>4</v>
      </c>
      <c r="J34" s="116">
        <v>1</v>
      </c>
      <c r="K34" s="116">
        <v>1</v>
      </c>
      <c r="L34" s="116">
        <v>0</v>
      </c>
      <c r="M34" s="116">
        <v>0</v>
      </c>
      <c r="N34" s="116">
        <v>6</v>
      </c>
      <c r="O34" s="116">
        <v>10</v>
      </c>
      <c r="P34" s="120">
        <v>0.375</v>
      </c>
      <c r="Q34" s="116">
        <v>0</v>
      </c>
      <c r="R34" s="116">
        <v>0</v>
      </c>
    </row>
    <row r="35" spans="1:18" x14ac:dyDescent="0.25">
      <c r="A35" s="119" t="s">
        <v>49</v>
      </c>
      <c r="B35" s="116">
        <f t="shared" si="0"/>
        <v>14</v>
      </c>
      <c r="C35" s="116">
        <v>12</v>
      </c>
      <c r="D35" s="116">
        <v>2</v>
      </c>
      <c r="E35" s="116">
        <v>0</v>
      </c>
      <c r="F35" s="84">
        <f t="shared" si="1"/>
        <v>0.8571428571428571</v>
      </c>
      <c r="G35" s="116">
        <v>0</v>
      </c>
      <c r="H35" s="116">
        <v>0</v>
      </c>
      <c r="I35" s="116">
        <v>0</v>
      </c>
      <c r="J35" s="116">
        <v>4</v>
      </c>
      <c r="K35" s="116">
        <v>0</v>
      </c>
      <c r="L35" s="116">
        <v>0</v>
      </c>
      <c r="M35" s="116">
        <v>2</v>
      </c>
      <c r="N35" s="116">
        <v>6</v>
      </c>
      <c r="O35" s="116">
        <v>7</v>
      </c>
      <c r="P35" s="120">
        <v>0.46200000000000002</v>
      </c>
      <c r="Q35" s="116">
        <v>1</v>
      </c>
      <c r="R35" s="116">
        <v>0</v>
      </c>
    </row>
    <row r="36" spans="1:18" x14ac:dyDescent="0.25">
      <c r="A36" s="121" t="s">
        <v>50</v>
      </c>
      <c r="B36" s="116">
        <f t="shared" si="0"/>
        <v>2</v>
      </c>
      <c r="C36" s="116">
        <v>1</v>
      </c>
      <c r="D36" s="116">
        <v>1</v>
      </c>
      <c r="E36" s="116">
        <v>0</v>
      </c>
      <c r="F36" s="84">
        <f t="shared" si="1"/>
        <v>0.5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v>0</v>
      </c>
      <c r="N36" s="116">
        <v>0</v>
      </c>
      <c r="O36" s="116">
        <v>2</v>
      </c>
      <c r="P36" s="120">
        <v>0</v>
      </c>
      <c r="Q36" s="116">
        <v>0</v>
      </c>
      <c r="R36" s="116">
        <v>0</v>
      </c>
    </row>
    <row r="37" spans="1:18" x14ac:dyDescent="0.25">
      <c r="A37" s="121" t="s">
        <v>51</v>
      </c>
      <c r="B37" s="116">
        <f t="shared" si="0"/>
        <v>6</v>
      </c>
      <c r="C37" s="116">
        <v>6</v>
      </c>
      <c r="D37" s="116">
        <v>0</v>
      </c>
      <c r="E37" s="116">
        <v>0</v>
      </c>
      <c r="F37" s="84">
        <f t="shared" si="1"/>
        <v>1</v>
      </c>
      <c r="G37" s="116">
        <v>0</v>
      </c>
      <c r="H37" s="116">
        <v>0</v>
      </c>
      <c r="I37" s="116">
        <v>0</v>
      </c>
      <c r="J37" s="116">
        <v>2</v>
      </c>
      <c r="K37" s="116">
        <v>0</v>
      </c>
      <c r="L37" s="116">
        <v>0</v>
      </c>
      <c r="M37" s="116">
        <v>0</v>
      </c>
      <c r="N37" s="116">
        <v>2</v>
      </c>
      <c r="O37" s="116">
        <v>3</v>
      </c>
      <c r="P37" s="120">
        <v>0.4</v>
      </c>
      <c r="Q37" s="116">
        <v>1</v>
      </c>
      <c r="R37" s="116">
        <v>0</v>
      </c>
    </row>
    <row r="38" spans="1:18" x14ac:dyDescent="0.25">
      <c r="A38" s="121" t="s">
        <v>53</v>
      </c>
      <c r="B38" s="116">
        <f t="shared" si="0"/>
        <v>6</v>
      </c>
      <c r="C38" s="116">
        <v>5</v>
      </c>
      <c r="D38" s="116">
        <v>1</v>
      </c>
      <c r="E38" s="116">
        <v>0</v>
      </c>
      <c r="F38" s="84">
        <f t="shared" si="1"/>
        <v>0.83333333333333337</v>
      </c>
      <c r="G38" s="116">
        <v>0</v>
      </c>
      <c r="H38" s="116">
        <v>0</v>
      </c>
      <c r="I38" s="116">
        <v>0</v>
      </c>
      <c r="J38" s="116">
        <v>2</v>
      </c>
      <c r="K38" s="116">
        <v>0</v>
      </c>
      <c r="L38" s="116">
        <v>0</v>
      </c>
      <c r="M38" s="116">
        <v>2</v>
      </c>
      <c r="N38" s="116">
        <v>4</v>
      </c>
      <c r="O38" s="116">
        <v>2</v>
      </c>
      <c r="P38" s="120">
        <v>0.66700000000000004</v>
      </c>
      <c r="Q38" s="116">
        <v>0</v>
      </c>
      <c r="R38" s="116">
        <v>0</v>
      </c>
    </row>
    <row r="39" spans="1:18" x14ac:dyDescent="0.25">
      <c r="A39" s="119" t="s">
        <v>54</v>
      </c>
      <c r="B39" s="116">
        <f t="shared" si="0"/>
        <v>67</v>
      </c>
      <c r="C39" s="116">
        <v>30</v>
      </c>
      <c r="D39" s="116">
        <v>37</v>
      </c>
      <c r="E39" s="116">
        <v>0</v>
      </c>
      <c r="F39" s="84">
        <f t="shared" si="1"/>
        <v>0.44776119402985076</v>
      </c>
      <c r="G39" s="116">
        <v>0</v>
      </c>
      <c r="H39" s="116">
        <v>8</v>
      </c>
      <c r="I39" s="116">
        <v>9</v>
      </c>
      <c r="J39" s="116">
        <v>14</v>
      </c>
      <c r="K39" s="116">
        <v>3</v>
      </c>
      <c r="L39" s="116">
        <v>0</v>
      </c>
      <c r="M39" s="116">
        <v>3</v>
      </c>
      <c r="N39" s="116">
        <v>37</v>
      </c>
      <c r="O39" s="116">
        <v>28</v>
      </c>
      <c r="P39" s="120">
        <v>0.56899999999999995</v>
      </c>
      <c r="Q39" s="116">
        <v>1</v>
      </c>
      <c r="R39" s="116">
        <v>1</v>
      </c>
    </row>
    <row r="40" spans="1:18" x14ac:dyDescent="0.25">
      <c r="A40" s="119" t="s">
        <v>55</v>
      </c>
      <c r="B40" s="116">
        <f t="shared" si="0"/>
        <v>23</v>
      </c>
      <c r="C40" s="116">
        <v>7</v>
      </c>
      <c r="D40" s="116">
        <v>16</v>
      </c>
      <c r="E40" s="116">
        <v>0</v>
      </c>
      <c r="F40" s="84">
        <f t="shared" si="1"/>
        <v>0.30434782608695654</v>
      </c>
      <c r="G40" s="116">
        <v>0</v>
      </c>
      <c r="H40" s="116">
        <v>2</v>
      </c>
      <c r="I40" s="116">
        <v>0</v>
      </c>
      <c r="J40" s="116">
        <v>5</v>
      </c>
      <c r="K40" s="116">
        <v>0</v>
      </c>
      <c r="L40" s="116">
        <v>0</v>
      </c>
      <c r="M40" s="116">
        <v>2</v>
      </c>
      <c r="N40" s="116">
        <v>9</v>
      </c>
      <c r="O40" s="116">
        <v>12</v>
      </c>
      <c r="P40" s="120">
        <v>0.42899999999999999</v>
      </c>
      <c r="Q40" s="116">
        <v>1</v>
      </c>
      <c r="R40" s="116">
        <v>1</v>
      </c>
    </row>
    <row r="41" spans="1:18" x14ac:dyDescent="0.25">
      <c r="A41" s="119" t="s">
        <v>56</v>
      </c>
      <c r="B41" s="116">
        <f t="shared" si="0"/>
        <v>11</v>
      </c>
      <c r="C41" s="116">
        <v>8</v>
      </c>
      <c r="D41" s="116">
        <v>3</v>
      </c>
      <c r="E41" s="116">
        <v>0</v>
      </c>
      <c r="F41" s="84">
        <f t="shared" si="1"/>
        <v>0.72727272727272729</v>
      </c>
      <c r="G41" s="116">
        <v>0</v>
      </c>
      <c r="H41" s="116">
        <v>0</v>
      </c>
      <c r="I41" s="116">
        <v>1</v>
      </c>
      <c r="J41" s="116">
        <v>1</v>
      </c>
      <c r="K41" s="116">
        <v>2</v>
      </c>
      <c r="L41" s="116">
        <v>0</v>
      </c>
      <c r="M41" s="116">
        <v>2</v>
      </c>
      <c r="N41" s="116">
        <v>6</v>
      </c>
      <c r="O41" s="116">
        <v>5</v>
      </c>
      <c r="P41" s="120">
        <v>0.54500000000000004</v>
      </c>
      <c r="Q41" s="116">
        <v>0</v>
      </c>
      <c r="R41" s="116">
        <v>0</v>
      </c>
    </row>
    <row r="42" spans="1:18" x14ac:dyDescent="0.25">
      <c r="A42" s="119" t="s">
        <v>57</v>
      </c>
      <c r="B42" s="116">
        <f t="shared" si="0"/>
        <v>197</v>
      </c>
      <c r="C42" s="116">
        <v>109</v>
      </c>
      <c r="D42" s="116">
        <v>87</v>
      </c>
      <c r="E42" s="116">
        <v>1</v>
      </c>
      <c r="F42" s="84">
        <f t="shared" si="1"/>
        <v>0.55612244897959184</v>
      </c>
      <c r="G42" s="116">
        <v>1</v>
      </c>
      <c r="H42" s="116">
        <v>13</v>
      </c>
      <c r="I42" s="116">
        <v>25</v>
      </c>
      <c r="J42" s="116">
        <v>51</v>
      </c>
      <c r="K42" s="116">
        <v>0</v>
      </c>
      <c r="L42" s="116">
        <v>0</v>
      </c>
      <c r="M42" s="116">
        <v>6</v>
      </c>
      <c r="N42" s="116">
        <v>96</v>
      </c>
      <c r="O42" s="116">
        <v>90</v>
      </c>
      <c r="P42" s="120">
        <v>0.51600000000000001</v>
      </c>
      <c r="Q42" s="116">
        <v>9</v>
      </c>
      <c r="R42" s="116">
        <v>2</v>
      </c>
    </row>
    <row r="43" spans="1:18" x14ac:dyDescent="0.25">
      <c r="A43" s="119" t="s">
        <v>58</v>
      </c>
      <c r="B43" s="83">
        <f t="shared" si="0"/>
        <v>1135</v>
      </c>
      <c r="C43" s="116">
        <v>879</v>
      </c>
      <c r="D43" s="116">
        <v>256</v>
      </c>
      <c r="E43" s="116">
        <v>0</v>
      </c>
      <c r="F43" s="84">
        <f t="shared" si="1"/>
        <v>0.7744493392070485</v>
      </c>
      <c r="G43" s="116">
        <v>1</v>
      </c>
      <c r="H43" s="116">
        <v>125</v>
      </c>
      <c r="I43" s="116">
        <v>199</v>
      </c>
      <c r="J43" s="116">
        <v>308</v>
      </c>
      <c r="K43" s="116">
        <v>19</v>
      </c>
      <c r="L43" s="116">
        <v>1</v>
      </c>
      <c r="M43" s="116">
        <v>52</v>
      </c>
      <c r="N43" s="116">
        <v>705</v>
      </c>
      <c r="O43" s="116">
        <v>375</v>
      </c>
      <c r="P43" s="120">
        <v>0.65300000000000002</v>
      </c>
      <c r="Q43" s="116">
        <v>35</v>
      </c>
      <c r="R43" s="116">
        <v>20</v>
      </c>
    </row>
    <row r="44" spans="1:18" x14ac:dyDescent="0.25">
      <c r="A44" s="119" t="s">
        <v>60</v>
      </c>
      <c r="B44" s="116">
        <f t="shared" si="0"/>
        <v>4</v>
      </c>
      <c r="C44" s="116">
        <v>4</v>
      </c>
      <c r="D44" s="116">
        <v>0</v>
      </c>
      <c r="E44" s="116">
        <v>0</v>
      </c>
      <c r="F44" s="84">
        <f t="shared" si="1"/>
        <v>1</v>
      </c>
      <c r="G44" s="116">
        <v>0</v>
      </c>
      <c r="H44" s="116">
        <v>0</v>
      </c>
      <c r="I44" s="116">
        <v>1</v>
      </c>
      <c r="J44" s="116">
        <v>2</v>
      </c>
      <c r="K44" s="116">
        <v>0</v>
      </c>
      <c r="L44" s="116">
        <v>0</v>
      </c>
      <c r="M44" s="116">
        <v>0</v>
      </c>
      <c r="N44" s="116">
        <v>3</v>
      </c>
      <c r="O44" s="116">
        <v>1</v>
      </c>
      <c r="P44" s="120">
        <v>0.75</v>
      </c>
      <c r="Q44" s="116">
        <v>0</v>
      </c>
      <c r="R44" s="116">
        <v>0</v>
      </c>
    </row>
    <row r="45" spans="1:18" x14ac:dyDescent="0.25">
      <c r="A45" s="119" t="s">
        <v>61</v>
      </c>
      <c r="B45" s="116">
        <f t="shared" si="0"/>
        <v>10</v>
      </c>
      <c r="C45" s="116">
        <v>8</v>
      </c>
      <c r="D45" s="116">
        <v>2</v>
      </c>
      <c r="E45" s="116">
        <v>0</v>
      </c>
      <c r="F45" s="84">
        <f t="shared" si="1"/>
        <v>0.8</v>
      </c>
      <c r="G45" s="116">
        <v>0</v>
      </c>
      <c r="H45" s="116">
        <v>0</v>
      </c>
      <c r="I45" s="116">
        <v>1</v>
      </c>
      <c r="J45" s="116">
        <v>4</v>
      </c>
      <c r="K45" s="116">
        <v>0</v>
      </c>
      <c r="L45" s="116">
        <v>0</v>
      </c>
      <c r="M45" s="116">
        <v>1</v>
      </c>
      <c r="N45" s="116">
        <v>6</v>
      </c>
      <c r="O45" s="116">
        <v>3</v>
      </c>
      <c r="P45" s="120">
        <v>0.66700000000000004</v>
      </c>
      <c r="Q45" s="116">
        <v>1</v>
      </c>
      <c r="R45" s="116">
        <v>0</v>
      </c>
    </row>
    <row r="46" spans="1:18" x14ac:dyDescent="0.25">
      <c r="A46" s="119" t="s">
        <v>62</v>
      </c>
      <c r="B46" s="116">
        <f t="shared" si="0"/>
        <v>134</v>
      </c>
      <c r="C46" s="116">
        <v>96</v>
      </c>
      <c r="D46" s="116">
        <v>38</v>
      </c>
      <c r="E46" s="116">
        <v>0</v>
      </c>
      <c r="F46" s="84">
        <f t="shared" si="1"/>
        <v>0.71641791044776115</v>
      </c>
      <c r="G46" s="116">
        <v>0</v>
      </c>
      <c r="H46" s="116">
        <v>12</v>
      </c>
      <c r="I46" s="116">
        <v>26</v>
      </c>
      <c r="J46" s="116">
        <v>38</v>
      </c>
      <c r="K46" s="116">
        <v>1</v>
      </c>
      <c r="L46" s="116">
        <v>0</v>
      </c>
      <c r="M46" s="116">
        <v>9</v>
      </c>
      <c r="N46" s="116">
        <v>86</v>
      </c>
      <c r="O46" s="116">
        <v>40</v>
      </c>
      <c r="P46" s="120">
        <v>0.68300000000000005</v>
      </c>
      <c r="Q46" s="116">
        <v>5</v>
      </c>
      <c r="R46" s="116">
        <v>3</v>
      </c>
    </row>
    <row r="47" spans="1:18" x14ac:dyDescent="0.25">
      <c r="A47" s="119" t="s">
        <v>63</v>
      </c>
      <c r="B47" s="116">
        <f t="shared" si="0"/>
        <v>50</v>
      </c>
      <c r="C47" s="116">
        <v>32</v>
      </c>
      <c r="D47" s="116">
        <v>18</v>
      </c>
      <c r="E47" s="116">
        <v>0</v>
      </c>
      <c r="F47" s="84">
        <f t="shared" si="1"/>
        <v>0.64</v>
      </c>
      <c r="G47" s="116">
        <v>0</v>
      </c>
      <c r="H47" s="116">
        <v>5</v>
      </c>
      <c r="I47" s="116">
        <v>9</v>
      </c>
      <c r="J47" s="116">
        <v>13</v>
      </c>
      <c r="K47" s="116">
        <v>0</v>
      </c>
      <c r="L47" s="116">
        <v>1</v>
      </c>
      <c r="M47" s="116">
        <v>2</v>
      </c>
      <c r="N47" s="116">
        <v>30</v>
      </c>
      <c r="O47" s="116">
        <v>16</v>
      </c>
      <c r="P47" s="120">
        <v>0.65200000000000002</v>
      </c>
      <c r="Q47" s="116">
        <v>2</v>
      </c>
      <c r="R47" s="116">
        <v>2</v>
      </c>
    </row>
    <row r="48" spans="1:18" x14ac:dyDescent="0.25">
      <c r="A48" s="119" t="s">
        <v>64</v>
      </c>
      <c r="B48" s="116">
        <f t="shared" si="0"/>
        <v>330</v>
      </c>
      <c r="C48" s="116">
        <v>180</v>
      </c>
      <c r="D48" s="116">
        <v>150</v>
      </c>
      <c r="E48" s="116">
        <v>0</v>
      </c>
      <c r="F48" s="84">
        <f t="shared" si="1"/>
        <v>0.54545454545454541</v>
      </c>
      <c r="G48" s="116">
        <v>2</v>
      </c>
      <c r="H48" s="116">
        <v>44</v>
      </c>
      <c r="I48" s="116">
        <v>59</v>
      </c>
      <c r="J48" s="116">
        <v>73</v>
      </c>
      <c r="K48" s="116">
        <v>7</v>
      </c>
      <c r="L48" s="116">
        <v>0</v>
      </c>
      <c r="M48" s="116">
        <v>25</v>
      </c>
      <c r="N48" s="116">
        <v>210</v>
      </c>
      <c r="O48" s="116">
        <v>99</v>
      </c>
      <c r="P48" s="120">
        <v>0.68</v>
      </c>
      <c r="Q48" s="116">
        <v>11</v>
      </c>
      <c r="R48" s="116">
        <v>10</v>
      </c>
    </row>
    <row r="49" spans="1:18" x14ac:dyDescent="0.25">
      <c r="A49" s="119" t="s">
        <v>65</v>
      </c>
      <c r="B49" s="116">
        <f t="shared" si="0"/>
        <v>25</v>
      </c>
      <c r="C49" s="116">
        <v>23</v>
      </c>
      <c r="D49" s="116">
        <v>2</v>
      </c>
      <c r="E49" s="116">
        <v>0</v>
      </c>
      <c r="F49" s="84">
        <f t="shared" si="1"/>
        <v>0.92</v>
      </c>
      <c r="G49" s="116">
        <v>0</v>
      </c>
      <c r="H49" s="116">
        <v>5</v>
      </c>
      <c r="I49" s="116">
        <v>5</v>
      </c>
      <c r="J49" s="116">
        <v>3</v>
      </c>
      <c r="K49" s="116">
        <v>2</v>
      </c>
      <c r="L49" s="116">
        <v>0</v>
      </c>
      <c r="M49" s="116">
        <v>1</v>
      </c>
      <c r="N49" s="116">
        <v>16</v>
      </c>
      <c r="O49" s="116">
        <v>9</v>
      </c>
      <c r="P49" s="120">
        <v>0.64</v>
      </c>
      <c r="Q49" s="116">
        <v>0</v>
      </c>
      <c r="R49" s="116">
        <v>0</v>
      </c>
    </row>
    <row r="50" spans="1:18" ht="15.75" thickBot="1" x14ac:dyDescent="0.3">
      <c r="A50" s="122" t="s">
        <v>66</v>
      </c>
      <c r="B50" s="123">
        <f>SUM(C50:E50)</f>
        <v>3900</v>
      </c>
      <c r="C50" s="123">
        <f>SUM(C4+C5+C9+C10+C11+C12+C15+C16+C17+C18+C19+C20+C26+C27+C28+C29+C30+C31+C32+C33+C34+C35+C39+C40+C41+C42+C43+C44+C45+C46+C47+C48+C49)</f>
        <v>2490</v>
      </c>
      <c r="D50" s="123">
        <f>SUM(D4+D5+D9+D10+D11+D12+D15+D16+D17+D18+D19+D20+D26+D27+D28+D29+D30+D31+D32+D33+D34+D35+D39+D40+D41+D42+D43+D44+D45+D46+D47+D48+D49)</f>
        <v>1406</v>
      </c>
      <c r="E50" s="123">
        <f>SUM(E4+E5+E9+E10+E11+E12+E15+E16+E17+E18+E19+E20+E26+E27+E28+E29+E30+E31+E32+E33+E34+E35+E39+E40+E41+E42+E43+E44+E45+E46+E47+E48+E49)</f>
        <v>4</v>
      </c>
      <c r="F50" s="110">
        <f t="shared" si="1"/>
        <v>0.63911704312114992</v>
      </c>
      <c r="G50" s="123">
        <f t="shared" ref="G50" si="2">SUM(G4+G5+G9+G10+G11+G12+G15+G16+G17+G18+G19+G20+G26+G27+G28+G29+G30+G31+G32+G33+G34+G35+G39+G40+G41+G42+G43+G44+G45+G46+G47+G48+G49)</f>
        <v>7</v>
      </c>
      <c r="H50" s="123">
        <f t="shared" ref="H50" si="3">SUM(H4+H5+H9+H10+H11+H12+H15+H16+H17+H18+H19+H20+H26+H27+H28+H29+H30+H31+H32+H33+H34+H35+H39+H40+H41+H42+H43+H44+H45+H46+H47+H48+H49)</f>
        <v>376</v>
      </c>
      <c r="I50" s="123">
        <f t="shared" ref="I50" si="4">SUM(I4+I5+I9+I10+I11+I12+I15+I16+I17+I18+I19+I20+I26+I27+I28+I29+I30+I31+I32+I33+I34+I35+I39+I40+I41+I42+I43+I44+I45+I46+I47+I48+I49)</f>
        <v>627</v>
      </c>
      <c r="J50" s="123">
        <f t="shared" ref="J50" si="5">SUM(J4+J5+J9+J10+J11+J12+J15+J16+J17+J18+J19+J20+J26+J27+J28+J29+J30+J31+J32+J33+J34+J35+J39+J40+J41+J42+J43+J44+J45+J46+J47+J48+J49)</f>
        <v>950</v>
      </c>
      <c r="K50" s="123">
        <f t="shared" ref="K50" si="6">SUM(K4+K5+K9+K10+K11+K12+K15+K16+K17+K18+K19+K20+K26+K27+K28+K29+K30+K31+K32+K33+K34+K35+K39+K40+K41+K42+K43+K44+K45+K46+K47+K48+K49)</f>
        <v>71</v>
      </c>
      <c r="L50" s="123">
        <f t="shared" ref="L50" si="7">SUM(L4+L5+L9+L10+L11+L12+L15+L16+L17+L18+L19+L20+L26+L27+L28+L29+L30+L31+L32+L33+L34+L35+L39+L40+L41+L42+L43+L44+L45+L46+L47+L48+L49)</f>
        <v>4</v>
      </c>
      <c r="M50" s="123">
        <f t="shared" ref="M50" si="8">SUM(M4+M5+M9+M10+M11+M12+M15+M16+M17+M18+M19+M20+M26+M27+M28+M29+M30+M31+M32+M33+M34+M35+M39+M40+M41+M42+M43+M44+M45+M46+M47+M48+M49)</f>
        <v>203</v>
      </c>
      <c r="N50" s="123">
        <f t="shared" ref="N50" si="9">SUM(N4+N5+N9+N10+N11+N12+N15+N16+N17+N18+N19+N20+N26+N27+N28+N29+N30+N31+N32+N33+N34+N35+N39+N40+N41+N42+N43+N44+N45+N46+N47+N48+N49)</f>
        <v>2238</v>
      </c>
      <c r="O50" s="123">
        <f t="shared" ref="O50" si="10">SUM(O4+O5+O9+O10+O11+O12+O15+O16+O17+O18+O19+O20+O26+O27+O28+O29+O30+O31+O32+O33+O34+O35+O39+O40+O41+O42+O43+O44+O45+O46+O47+O48+O49)</f>
        <v>1390</v>
      </c>
      <c r="P50" s="110">
        <f t="shared" ref="P50" si="11">N50/(N50+O50)</f>
        <v>0.61686879823594265</v>
      </c>
      <c r="Q50" s="123">
        <f t="shared" ref="Q50" si="12">SUM(Q4+Q5+Q9+Q10+Q11+Q12+Q15+Q16+Q17+Q18+Q19+Q20+Q26+Q27+Q28+Q29+Q30+Q31+Q32+Q33+Q34+Q35+Q39+Q40+Q41+Q42+Q43+Q44+Q45+Q46+Q47+Q48+Q49)</f>
        <v>162</v>
      </c>
      <c r="R50" s="123">
        <f t="shared" ref="R50" si="13">SUM(R4+R5+R9+R10+R11+R12+R15+R16+R17+R18+R19+R20+R26+R27+R28+R29+R30+R31+R32+R33+R34+R35+R39+R40+R41+R42+R43+R44+R45+R46+R47+R48+R49)</f>
        <v>110</v>
      </c>
    </row>
    <row r="51" spans="1:18" ht="15.75" x14ac:dyDescent="0.25">
      <c r="A51" s="114" t="s">
        <v>67</v>
      </c>
      <c r="B51" s="116"/>
      <c r="C51" s="116"/>
      <c r="D51" s="116"/>
      <c r="E51" s="116"/>
      <c r="F51" s="116" t="s">
        <v>68</v>
      </c>
      <c r="G51" s="116"/>
      <c r="H51" s="116"/>
      <c r="I51" s="116"/>
      <c r="J51" s="116"/>
      <c r="K51" s="116"/>
      <c r="L51" s="116"/>
      <c r="M51" s="116"/>
      <c r="N51" s="116"/>
      <c r="O51" s="116"/>
      <c r="P51" s="116" t="s">
        <v>68</v>
      </c>
      <c r="Q51" s="116"/>
      <c r="R51" s="116"/>
    </row>
    <row r="52" spans="1:18" x14ac:dyDescent="0.25">
      <c r="A52" s="119" t="s">
        <v>69</v>
      </c>
      <c r="B52" s="116">
        <f>C52+D52+E52</f>
        <v>206</v>
      </c>
      <c r="C52" s="116">
        <v>140</v>
      </c>
      <c r="D52" s="116">
        <v>66</v>
      </c>
      <c r="E52" s="116">
        <v>0</v>
      </c>
      <c r="F52" s="120">
        <f>C52/(B52-E52)</f>
        <v>0.67961165048543692</v>
      </c>
      <c r="G52" s="116">
        <v>0</v>
      </c>
      <c r="H52" s="116">
        <v>35</v>
      </c>
      <c r="I52" s="116">
        <v>43</v>
      </c>
      <c r="J52" s="116">
        <v>40</v>
      </c>
      <c r="K52" s="116">
        <v>4</v>
      </c>
      <c r="L52" s="116">
        <v>0</v>
      </c>
      <c r="M52" s="116">
        <v>11</v>
      </c>
      <c r="N52" s="116">
        <v>133</v>
      </c>
      <c r="O52" s="116">
        <v>60</v>
      </c>
      <c r="P52" s="120">
        <f>N52/(N52+O52)</f>
        <v>0.68911917098445596</v>
      </c>
      <c r="Q52" s="116">
        <v>8</v>
      </c>
      <c r="R52" s="116">
        <v>5</v>
      </c>
    </row>
    <row r="53" spans="1:18" x14ac:dyDescent="0.25">
      <c r="A53" s="119" t="s">
        <v>70</v>
      </c>
      <c r="B53" s="83">
        <f t="shared" ref="B53:B79" si="14">C53+D53+E53</f>
        <v>1281</v>
      </c>
      <c r="C53" s="116">
        <v>906</v>
      </c>
      <c r="D53" s="116">
        <v>375</v>
      </c>
      <c r="E53" s="116">
        <v>0</v>
      </c>
      <c r="F53" s="120">
        <f t="shared" ref="F53:F80" si="15">C53/(B53-E53)</f>
        <v>0.70725995316159251</v>
      </c>
      <c r="G53" s="116">
        <v>0</v>
      </c>
      <c r="H53" s="116">
        <v>228</v>
      </c>
      <c r="I53" s="116">
        <v>256</v>
      </c>
      <c r="J53" s="116">
        <v>305</v>
      </c>
      <c r="K53" s="116">
        <v>21</v>
      </c>
      <c r="L53" s="116">
        <v>1</v>
      </c>
      <c r="M53" s="116">
        <v>45</v>
      </c>
      <c r="N53" s="116">
        <v>856</v>
      </c>
      <c r="O53" s="116">
        <v>318</v>
      </c>
      <c r="P53" s="120">
        <f t="shared" ref="P53:P80" si="16">N53/(N53+O53)</f>
        <v>0.72913117546848383</v>
      </c>
      <c r="Q53" s="116">
        <v>61</v>
      </c>
      <c r="R53" s="116">
        <v>46</v>
      </c>
    </row>
    <row r="54" spans="1:18" x14ac:dyDescent="0.25">
      <c r="A54" s="121" t="s">
        <v>22</v>
      </c>
      <c r="B54" s="83">
        <f t="shared" si="14"/>
        <v>1271</v>
      </c>
      <c r="C54" s="116">
        <v>898</v>
      </c>
      <c r="D54" s="116">
        <v>373</v>
      </c>
      <c r="E54" s="116">
        <v>0</v>
      </c>
      <c r="F54" s="120">
        <f t="shared" si="15"/>
        <v>0.70653029110936272</v>
      </c>
      <c r="G54" s="116">
        <v>0</v>
      </c>
      <c r="H54" s="116">
        <v>225</v>
      </c>
      <c r="I54" s="116">
        <v>255</v>
      </c>
      <c r="J54" s="116">
        <v>304</v>
      </c>
      <c r="K54" s="116">
        <v>21</v>
      </c>
      <c r="L54" s="116">
        <v>1</v>
      </c>
      <c r="M54" s="116">
        <v>44</v>
      </c>
      <c r="N54" s="116">
        <v>850</v>
      </c>
      <c r="O54" s="116">
        <v>315</v>
      </c>
      <c r="P54" s="120">
        <f t="shared" si="16"/>
        <v>0.72961373390557938</v>
      </c>
      <c r="Q54" s="116">
        <v>60</v>
      </c>
      <c r="R54" s="116">
        <v>46</v>
      </c>
    </row>
    <row r="55" spans="1:18" x14ac:dyDescent="0.25">
      <c r="A55" s="121" t="s">
        <v>71</v>
      </c>
      <c r="B55" s="116">
        <f t="shared" si="14"/>
        <v>10</v>
      </c>
      <c r="C55" s="116">
        <v>8</v>
      </c>
      <c r="D55" s="116">
        <v>2</v>
      </c>
      <c r="E55" s="116">
        <v>0</v>
      </c>
      <c r="F55" s="120">
        <f t="shared" si="15"/>
        <v>0.8</v>
      </c>
      <c r="G55" s="116">
        <v>0</v>
      </c>
      <c r="H55" s="116">
        <v>3</v>
      </c>
      <c r="I55" s="116">
        <v>1</v>
      </c>
      <c r="J55" s="116">
        <v>1</v>
      </c>
      <c r="K55" s="116">
        <v>0</v>
      </c>
      <c r="L55" s="116">
        <v>0</v>
      </c>
      <c r="M55" s="116">
        <v>1</v>
      </c>
      <c r="N55" s="116">
        <v>6</v>
      </c>
      <c r="O55" s="116">
        <v>3</v>
      </c>
      <c r="P55" s="120">
        <f t="shared" si="16"/>
        <v>0.66666666666666663</v>
      </c>
      <c r="Q55" s="116">
        <v>1</v>
      </c>
      <c r="R55" s="116">
        <v>0</v>
      </c>
    </row>
    <row r="56" spans="1:18" x14ac:dyDescent="0.25">
      <c r="A56" s="119" t="s">
        <v>72</v>
      </c>
      <c r="B56" s="116">
        <f t="shared" si="14"/>
        <v>77</v>
      </c>
      <c r="C56" s="116">
        <v>31</v>
      </c>
      <c r="D56" s="116">
        <v>46</v>
      </c>
      <c r="E56" s="116">
        <v>0</v>
      </c>
      <c r="F56" s="120">
        <f t="shared" si="15"/>
        <v>0.40259740259740262</v>
      </c>
      <c r="G56" s="116">
        <v>1</v>
      </c>
      <c r="H56" s="116">
        <v>17</v>
      </c>
      <c r="I56" s="116">
        <v>9</v>
      </c>
      <c r="J56" s="116">
        <v>18</v>
      </c>
      <c r="K56" s="116">
        <v>1</v>
      </c>
      <c r="L56" s="116">
        <v>0</v>
      </c>
      <c r="M56" s="116">
        <v>1</v>
      </c>
      <c r="N56" s="116">
        <v>47</v>
      </c>
      <c r="O56" s="116">
        <v>19</v>
      </c>
      <c r="P56" s="120">
        <f t="shared" si="16"/>
        <v>0.71212121212121215</v>
      </c>
      <c r="Q56" s="116">
        <v>8</v>
      </c>
      <c r="R56" s="116">
        <v>3</v>
      </c>
    </row>
    <row r="57" spans="1:18" x14ac:dyDescent="0.25">
      <c r="A57" s="119" t="s">
        <v>73</v>
      </c>
      <c r="B57" s="116">
        <f t="shared" si="14"/>
        <v>90</v>
      </c>
      <c r="C57" s="116">
        <v>11</v>
      </c>
      <c r="D57" s="116">
        <v>78</v>
      </c>
      <c r="E57" s="116">
        <v>1</v>
      </c>
      <c r="F57" s="120">
        <f t="shared" si="15"/>
        <v>0.12359550561797752</v>
      </c>
      <c r="G57" s="116">
        <v>0</v>
      </c>
      <c r="H57" s="116">
        <v>22</v>
      </c>
      <c r="I57" s="116">
        <v>17</v>
      </c>
      <c r="J57" s="116">
        <v>11</v>
      </c>
      <c r="K57" s="116">
        <v>1</v>
      </c>
      <c r="L57" s="116">
        <v>0</v>
      </c>
      <c r="M57" s="116">
        <v>2</v>
      </c>
      <c r="N57" s="116">
        <v>53</v>
      </c>
      <c r="O57" s="116">
        <v>18</v>
      </c>
      <c r="P57" s="120">
        <f t="shared" si="16"/>
        <v>0.74647887323943662</v>
      </c>
      <c r="Q57" s="116">
        <v>12</v>
      </c>
      <c r="R57" s="116">
        <v>7</v>
      </c>
    </row>
    <row r="58" spans="1:18" x14ac:dyDescent="0.25">
      <c r="A58" s="119" t="s">
        <v>74</v>
      </c>
      <c r="B58" s="116">
        <f t="shared" si="14"/>
        <v>1039</v>
      </c>
      <c r="C58" s="116">
        <v>210</v>
      </c>
      <c r="D58" s="116">
        <v>829</v>
      </c>
      <c r="E58" s="116">
        <v>0</v>
      </c>
      <c r="F58" s="120">
        <f t="shared" si="15"/>
        <v>0.20211742059672763</v>
      </c>
      <c r="G58" s="116">
        <v>0</v>
      </c>
      <c r="H58" s="116">
        <v>288</v>
      </c>
      <c r="I58" s="116">
        <v>155</v>
      </c>
      <c r="J58" s="116">
        <v>125</v>
      </c>
      <c r="K58" s="116">
        <v>11</v>
      </c>
      <c r="L58" s="116">
        <v>0</v>
      </c>
      <c r="M58" s="116">
        <v>35</v>
      </c>
      <c r="N58" s="116">
        <v>614</v>
      </c>
      <c r="O58" s="116">
        <v>225</v>
      </c>
      <c r="P58" s="120">
        <f t="shared" si="16"/>
        <v>0.73182359952324194</v>
      </c>
      <c r="Q58" s="116">
        <v>150</v>
      </c>
      <c r="R58" s="116">
        <v>50</v>
      </c>
    </row>
    <row r="59" spans="1:18" x14ac:dyDescent="0.25">
      <c r="A59" s="119" t="s">
        <v>75</v>
      </c>
      <c r="B59" s="116">
        <f t="shared" si="14"/>
        <v>158</v>
      </c>
      <c r="C59" s="116">
        <v>12</v>
      </c>
      <c r="D59" s="116">
        <v>146</v>
      </c>
      <c r="E59" s="116">
        <v>0</v>
      </c>
      <c r="F59" s="120">
        <f t="shared" si="15"/>
        <v>7.5949367088607597E-2</v>
      </c>
      <c r="G59" s="116">
        <v>1</v>
      </c>
      <c r="H59" s="116">
        <v>31</v>
      </c>
      <c r="I59" s="116">
        <v>23</v>
      </c>
      <c r="J59" s="116">
        <v>35</v>
      </c>
      <c r="K59" s="116">
        <v>2</v>
      </c>
      <c r="L59" s="116">
        <v>0</v>
      </c>
      <c r="M59" s="116">
        <v>5</v>
      </c>
      <c r="N59" s="116">
        <v>97</v>
      </c>
      <c r="O59" s="116">
        <v>42</v>
      </c>
      <c r="P59" s="120">
        <f t="shared" si="16"/>
        <v>0.69784172661870503</v>
      </c>
      <c r="Q59" s="116">
        <v>14</v>
      </c>
      <c r="R59" s="116">
        <v>5</v>
      </c>
    </row>
    <row r="60" spans="1:18" x14ac:dyDescent="0.25">
      <c r="A60" s="119" t="s">
        <v>76</v>
      </c>
      <c r="B60" s="116">
        <f t="shared" si="14"/>
        <v>76</v>
      </c>
      <c r="C60" s="116">
        <v>12</v>
      </c>
      <c r="D60" s="116">
        <v>64</v>
      </c>
      <c r="E60" s="116">
        <v>0</v>
      </c>
      <c r="F60" s="120">
        <f t="shared" si="15"/>
        <v>0.15789473684210525</v>
      </c>
      <c r="G60" s="116">
        <v>0</v>
      </c>
      <c r="H60" s="116">
        <v>14</v>
      </c>
      <c r="I60" s="116">
        <v>11</v>
      </c>
      <c r="J60" s="116">
        <v>14</v>
      </c>
      <c r="K60" s="116">
        <v>0</v>
      </c>
      <c r="L60" s="116">
        <v>0</v>
      </c>
      <c r="M60" s="116">
        <v>2</v>
      </c>
      <c r="N60" s="116">
        <v>41</v>
      </c>
      <c r="O60" s="116">
        <v>20</v>
      </c>
      <c r="P60" s="120">
        <f t="shared" si="16"/>
        <v>0.67213114754098358</v>
      </c>
      <c r="Q60" s="116">
        <v>9</v>
      </c>
      <c r="R60" s="116">
        <v>6</v>
      </c>
    </row>
    <row r="61" spans="1:18" x14ac:dyDescent="0.25">
      <c r="A61" s="121" t="s">
        <v>77</v>
      </c>
      <c r="B61" s="116">
        <f t="shared" si="14"/>
        <v>68</v>
      </c>
      <c r="C61" s="116">
        <v>11</v>
      </c>
      <c r="D61" s="116">
        <v>57</v>
      </c>
      <c r="E61" s="116">
        <v>0</v>
      </c>
      <c r="F61" s="120">
        <f t="shared" si="15"/>
        <v>0.16176470588235295</v>
      </c>
      <c r="G61" s="116">
        <v>0</v>
      </c>
      <c r="H61" s="116">
        <v>13</v>
      </c>
      <c r="I61" s="116">
        <v>9</v>
      </c>
      <c r="J61" s="116">
        <v>12</v>
      </c>
      <c r="K61" s="116">
        <v>0</v>
      </c>
      <c r="L61" s="116">
        <v>0</v>
      </c>
      <c r="M61" s="116">
        <v>2</v>
      </c>
      <c r="N61" s="116">
        <v>36</v>
      </c>
      <c r="O61" s="116">
        <v>17</v>
      </c>
      <c r="P61" s="120">
        <f t="shared" si="16"/>
        <v>0.67924528301886788</v>
      </c>
      <c r="Q61" s="116">
        <v>9</v>
      </c>
      <c r="R61" s="116">
        <v>6</v>
      </c>
    </row>
    <row r="62" spans="1:18" x14ac:dyDescent="0.25">
      <c r="A62" s="121" t="s">
        <v>78</v>
      </c>
      <c r="B62" s="116">
        <f t="shared" si="14"/>
        <v>6</v>
      </c>
      <c r="C62" s="116">
        <v>0</v>
      </c>
      <c r="D62" s="116">
        <v>6</v>
      </c>
      <c r="E62" s="116">
        <v>0</v>
      </c>
      <c r="F62" s="120">
        <f t="shared" si="15"/>
        <v>0</v>
      </c>
      <c r="G62" s="116">
        <v>0</v>
      </c>
      <c r="H62" s="116">
        <v>1</v>
      </c>
      <c r="I62" s="116">
        <v>1</v>
      </c>
      <c r="J62" s="116">
        <v>1</v>
      </c>
      <c r="K62" s="116">
        <v>0</v>
      </c>
      <c r="L62" s="116">
        <v>0</v>
      </c>
      <c r="M62" s="116">
        <v>0</v>
      </c>
      <c r="N62" s="116">
        <v>3</v>
      </c>
      <c r="O62" s="116">
        <v>3</v>
      </c>
      <c r="P62" s="120">
        <f t="shared" si="16"/>
        <v>0.5</v>
      </c>
      <c r="Q62" s="116">
        <v>0</v>
      </c>
      <c r="R62" s="116">
        <v>0</v>
      </c>
    </row>
    <row r="63" spans="1:18" x14ac:dyDescent="0.25">
      <c r="A63" s="121" t="s">
        <v>79</v>
      </c>
      <c r="B63" s="116">
        <f t="shared" si="14"/>
        <v>1</v>
      </c>
      <c r="C63" s="116">
        <v>0</v>
      </c>
      <c r="D63" s="116">
        <v>1</v>
      </c>
      <c r="E63" s="116">
        <v>0</v>
      </c>
      <c r="F63" s="120">
        <f t="shared" si="15"/>
        <v>0</v>
      </c>
      <c r="G63" s="116">
        <v>0</v>
      </c>
      <c r="H63" s="116">
        <v>0</v>
      </c>
      <c r="I63" s="116">
        <v>1</v>
      </c>
      <c r="J63" s="116">
        <v>0</v>
      </c>
      <c r="K63" s="116">
        <v>0</v>
      </c>
      <c r="L63" s="116">
        <v>0</v>
      </c>
      <c r="M63" s="116">
        <v>0</v>
      </c>
      <c r="N63" s="116">
        <v>1</v>
      </c>
      <c r="O63" s="116">
        <v>0</v>
      </c>
      <c r="P63" s="120">
        <f t="shared" si="16"/>
        <v>1</v>
      </c>
      <c r="Q63" s="116">
        <v>0</v>
      </c>
      <c r="R63" s="116">
        <v>0</v>
      </c>
    </row>
    <row r="64" spans="1:18" x14ac:dyDescent="0.25">
      <c r="A64" s="121" t="s">
        <v>80</v>
      </c>
      <c r="B64" s="116">
        <f t="shared" si="14"/>
        <v>1</v>
      </c>
      <c r="C64" s="116">
        <v>1</v>
      </c>
      <c r="D64" s="116">
        <v>0</v>
      </c>
      <c r="E64" s="116">
        <v>0</v>
      </c>
      <c r="F64" s="120">
        <f t="shared" si="15"/>
        <v>1</v>
      </c>
      <c r="G64" s="116">
        <v>0</v>
      </c>
      <c r="H64" s="116">
        <v>0</v>
      </c>
      <c r="I64" s="116">
        <v>0</v>
      </c>
      <c r="J64" s="116">
        <v>1</v>
      </c>
      <c r="K64" s="116">
        <v>0</v>
      </c>
      <c r="L64" s="116">
        <v>0</v>
      </c>
      <c r="M64" s="116">
        <v>0</v>
      </c>
      <c r="N64" s="116">
        <v>1</v>
      </c>
      <c r="O64" s="116">
        <v>0</v>
      </c>
      <c r="P64" s="120">
        <f t="shared" si="16"/>
        <v>1</v>
      </c>
      <c r="Q64" s="116">
        <v>0</v>
      </c>
      <c r="R64" s="116">
        <v>0</v>
      </c>
    </row>
    <row r="65" spans="1:18" x14ac:dyDescent="0.25">
      <c r="A65" s="119" t="s">
        <v>82</v>
      </c>
      <c r="B65" s="116">
        <f t="shared" si="14"/>
        <v>380</v>
      </c>
      <c r="C65" s="116">
        <v>78</v>
      </c>
      <c r="D65" s="116">
        <v>302</v>
      </c>
      <c r="E65" s="116">
        <v>0</v>
      </c>
      <c r="F65" s="120">
        <f t="shared" si="15"/>
        <v>0.20526315789473684</v>
      </c>
      <c r="G65" s="116">
        <v>0</v>
      </c>
      <c r="H65" s="116">
        <v>114</v>
      </c>
      <c r="I65" s="116">
        <v>88</v>
      </c>
      <c r="J65" s="116">
        <v>56</v>
      </c>
      <c r="K65" s="116">
        <v>4</v>
      </c>
      <c r="L65" s="116">
        <v>0</v>
      </c>
      <c r="M65" s="116">
        <v>17</v>
      </c>
      <c r="N65" s="116">
        <v>279</v>
      </c>
      <c r="O65" s="116">
        <v>65</v>
      </c>
      <c r="P65" s="120">
        <f t="shared" si="16"/>
        <v>0.81104651162790697</v>
      </c>
      <c r="Q65" s="116">
        <v>27</v>
      </c>
      <c r="R65" s="116">
        <v>9</v>
      </c>
    </row>
    <row r="66" spans="1:18" x14ac:dyDescent="0.25">
      <c r="A66" s="121" t="s">
        <v>77</v>
      </c>
      <c r="B66" s="116">
        <f t="shared" si="14"/>
        <v>205</v>
      </c>
      <c r="C66" s="116">
        <v>42</v>
      </c>
      <c r="D66" s="116">
        <v>163</v>
      </c>
      <c r="E66" s="116">
        <v>0</v>
      </c>
      <c r="F66" s="120">
        <f t="shared" si="15"/>
        <v>0.20487804878048779</v>
      </c>
      <c r="G66" s="116">
        <v>0</v>
      </c>
      <c r="H66" s="116">
        <v>62</v>
      </c>
      <c r="I66" s="116">
        <v>48</v>
      </c>
      <c r="J66" s="116">
        <v>29</v>
      </c>
      <c r="K66" s="116">
        <v>3</v>
      </c>
      <c r="L66" s="116">
        <v>0</v>
      </c>
      <c r="M66" s="116">
        <v>6</v>
      </c>
      <c r="N66" s="116">
        <v>148</v>
      </c>
      <c r="O66" s="116">
        <v>36</v>
      </c>
      <c r="P66" s="120">
        <f t="shared" si="16"/>
        <v>0.80434782608695654</v>
      </c>
      <c r="Q66" s="116">
        <v>16</v>
      </c>
      <c r="R66" s="116">
        <v>5</v>
      </c>
    </row>
    <row r="67" spans="1:18" x14ac:dyDescent="0.25">
      <c r="A67" s="121" t="s">
        <v>83</v>
      </c>
      <c r="B67" s="116">
        <f t="shared" si="14"/>
        <v>33</v>
      </c>
      <c r="C67" s="116">
        <v>9</v>
      </c>
      <c r="D67" s="116">
        <v>24</v>
      </c>
      <c r="E67" s="116">
        <v>0</v>
      </c>
      <c r="F67" s="120">
        <f t="shared" si="15"/>
        <v>0.27272727272727271</v>
      </c>
      <c r="G67" s="116">
        <v>0</v>
      </c>
      <c r="H67" s="116">
        <v>7</v>
      </c>
      <c r="I67" s="116">
        <v>6</v>
      </c>
      <c r="J67" s="116">
        <v>7</v>
      </c>
      <c r="K67" s="116">
        <v>0</v>
      </c>
      <c r="L67" s="116">
        <v>0</v>
      </c>
      <c r="M67" s="116">
        <v>1</v>
      </c>
      <c r="N67" s="116">
        <v>21</v>
      </c>
      <c r="O67" s="116">
        <v>6</v>
      </c>
      <c r="P67" s="120">
        <f t="shared" si="16"/>
        <v>0.77777777777777779</v>
      </c>
      <c r="Q67" s="116">
        <v>5</v>
      </c>
      <c r="R67" s="116">
        <v>1</v>
      </c>
    </row>
    <row r="68" spans="1:18" x14ac:dyDescent="0.25">
      <c r="A68" s="121" t="s">
        <v>84</v>
      </c>
      <c r="B68" s="116">
        <f t="shared" si="14"/>
        <v>27</v>
      </c>
      <c r="C68" s="116">
        <v>10</v>
      </c>
      <c r="D68" s="116">
        <v>17</v>
      </c>
      <c r="E68" s="116">
        <v>0</v>
      </c>
      <c r="F68" s="120">
        <f t="shared" si="15"/>
        <v>0.37037037037037035</v>
      </c>
      <c r="G68" s="116">
        <v>0</v>
      </c>
      <c r="H68" s="116">
        <v>8</v>
      </c>
      <c r="I68" s="116">
        <v>6</v>
      </c>
      <c r="J68" s="116">
        <v>7</v>
      </c>
      <c r="K68" s="116">
        <v>0</v>
      </c>
      <c r="L68" s="116">
        <v>0</v>
      </c>
      <c r="M68" s="116">
        <v>2</v>
      </c>
      <c r="N68" s="116">
        <v>23</v>
      </c>
      <c r="O68" s="116">
        <v>2</v>
      </c>
      <c r="P68" s="120">
        <f t="shared" si="16"/>
        <v>0.92</v>
      </c>
      <c r="Q68" s="116">
        <v>0</v>
      </c>
      <c r="R68" s="116">
        <v>2</v>
      </c>
    </row>
    <row r="69" spans="1:18" x14ac:dyDescent="0.25">
      <c r="A69" s="121" t="s">
        <v>85</v>
      </c>
      <c r="B69" s="116">
        <f t="shared" si="14"/>
        <v>20</v>
      </c>
      <c r="C69" s="116">
        <v>5</v>
      </c>
      <c r="D69" s="116">
        <v>15</v>
      </c>
      <c r="E69" s="116">
        <v>0</v>
      </c>
      <c r="F69" s="120">
        <f t="shared" si="15"/>
        <v>0.25</v>
      </c>
      <c r="G69" s="116">
        <v>0</v>
      </c>
      <c r="H69" s="116">
        <v>6</v>
      </c>
      <c r="I69" s="116">
        <v>4</v>
      </c>
      <c r="J69" s="116">
        <v>3</v>
      </c>
      <c r="K69" s="116">
        <v>1</v>
      </c>
      <c r="L69" s="116">
        <v>0</v>
      </c>
      <c r="M69" s="116">
        <v>1</v>
      </c>
      <c r="N69" s="116">
        <v>15</v>
      </c>
      <c r="O69" s="116">
        <v>4</v>
      </c>
      <c r="P69" s="120">
        <f t="shared" si="16"/>
        <v>0.78947368421052633</v>
      </c>
      <c r="Q69" s="116">
        <v>1</v>
      </c>
      <c r="R69" s="116">
        <v>0</v>
      </c>
    </row>
    <row r="70" spans="1:18" x14ac:dyDescent="0.25">
      <c r="A70" s="121" t="s">
        <v>86</v>
      </c>
      <c r="B70" s="116">
        <f t="shared" si="14"/>
        <v>95</v>
      </c>
      <c r="C70" s="116">
        <v>12</v>
      </c>
      <c r="D70" s="116">
        <v>83</v>
      </c>
      <c r="E70" s="116">
        <v>0</v>
      </c>
      <c r="F70" s="120">
        <f t="shared" si="15"/>
        <v>0.12631578947368421</v>
      </c>
      <c r="G70" s="116">
        <v>0</v>
      </c>
      <c r="H70" s="116">
        <v>31</v>
      </c>
      <c r="I70" s="116">
        <v>24</v>
      </c>
      <c r="J70" s="116">
        <v>10</v>
      </c>
      <c r="K70" s="116">
        <v>0</v>
      </c>
      <c r="L70" s="116">
        <v>0</v>
      </c>
      <c r="M70" s="116">
        <v>7</v>
      </c>
      <c r="N70" s="116">
        <v>72</v>
      </c>
      <c r="O70" s="116">
        <v>17</v>
      </c>
      <c r="P70" s="120">
        <f t="shared" si="16"/>
        <v>0.8089887640449438</v>
      </c>
      <c r="Q70" s="116">
        <v>5</v>
      </c>
      <c r="R70" s="116">
        <v>1</v>
      </c>
    </row>
    <row r="71" spans="1:18" x14ac:dyDescent="0.25">
      <c r="A71" s="119" t="s">
        <v>87</v>
      </c>
      <c r="B71" s="116">
        <f t="shared" si="14"/>
        <v>105</v>
      </c>
      <c r="C71" s="116">
        <v>39</v>
      </c>
      <c r="D71" s="116">
        <v>66</v>
      </c>
      <c r="E71" s="116">
        <v>0</v>
      </c>
      <c r="F71" s="120">
        <f t="shared" si="15"/>
        <v>0.37142857142857144</v>
      </c>
      <c r="G71" s="116">
        <v>0</v>
      </c>
      <c r="H71" s="116">
        <v>26</v>
      </c>
      <c r="I71" s="116">
        <v>15</v>
      </c>
      <c r="J71" s="116">
        <v>12</v>
      </c>
      <c r="K71" s="116">
        <v>0</v>
      </c>
      <c r="L71" s="116">
        <v>0</v>
      </c>
      <c r="M71" s="116">
        <v>3</v>
      </c>
      <c r="N71" s="116">
        <v>56</v>
      </c>
      <c r="O71" s="116">
        <v>31</v>
      </c>
      <c r="P71" s="120">
        <f t="shared" si="16"/>
        <v>0.64367816091954022</v>
      </c>
      <c r="Q71" s="116">
        <v>13</v>
      </c>
      <c r="R71" s="116">
        <v>5</v>
      </c>
    </row>
    <row r="72" spans="1:18" x14ac:dyDescent="0.25">
      <c r="A72" s="121" t="s">
        <v>77</v>
      </c>
      <c r="B72" s="116">
        <f t="shared" si="14"/>
        <v>7</v>
      </c>
      <c r="C72" s="116">
        <v>4</v>
      </c>
      <c r="D72" s="116">
        <v>3</v>
      </c>
      <c r="E72" s="116">
        <v>0</v>
      </c>
      <c r="F72" s="120">
        <f t="shared" si="15"/>
        <v>0.5714285714285714</v>
      </c>
      <c r="G72" s="116">
        <v>0</v>
      </c>
      <c r="H72" s="116">
        <v>0</v>
      </c>
      <c r="I72" s="116">
        <v>1</v>
      </c>
      <c r="J72" s="116">
        <v>2</v>
      </c>
      <c r="K72" s="116">
        <v>0</v>
      </c>
      <c r="L72" s="116">
        <v>0</v>
      </c>
      <c r="M72" s="116">
        <v>0</v>
      </c>
      <c r="N72" s="116">
        <v>3</v>
      </c>
      <c r="O72" s="116">
        <v>3</v>
      </c>
      <c r="P72" s="120">
        <f t="shared" si="16"/>
        <v>0.5</v>
      </c>
      <c r="Q72" s="116">
        <v>1</v>
      </c>
      <c r="R72" s="116">
        <v>0</v>
      </c>
    </row>
    <row r="73" spans="1:18" x14ac:dyDescent="0.25">
      <c r="A73" s="121" t="s">
        <v>88</v>
      </c>
      <c r="B73" s="116">
        <f t="shared" si="14"/>
        <v>15</v>
      </c>
      <c r="C73" s="116">
        <v>5</v>
      </c>
      <c r="D73" s="116">
        <v>10</v>
      </c>
      <c r="E73" s="116">
        <v>0</v>
      </c>
      <c r="F73" s="120">
        <f t="shared" si="15"/>
        <v>0.33333333333333331</v>
      </c>
      <c r="G73" s="116">
        <v>0</v>
      </c>
      <c r="H73" s="116">
        <v>4</v>
      </c>
      <c r="I73" s="116">
        <v>1</v>
      </c>
      <c r="J73" s="116">
        <v>1</v>
      </c>
      <c r="K73" s="116">
        <v>0</v>
      </c>
      <c r="L73" s="116">
        <v>0</v>
      </c>
      <c r="M73" s="116">
        <v>1</v>
      </c>
      <c r="N73" s="116">
        <v>7</v>
      </c>
      <c r="O73" s="116">
        <v>4</v>
      </c>
      <c r="P73" s="120">
        <f t="shared" si="16"/>
        <v>0.63636363636363635</v>
      </c>
      <c r="Q73" s="116">
        <v>3</v>
      </c>
      <c r="R73" s="116">
        <v>1</v>
      </c>
    </row>
    <row r="74" spans="1:18" x14ac:dyDescent="0.25">
      <c r="A74" s="121" t="s">
        <v>89</v>
      </c>
      <c r="B74" s="116">
        <f t="shared" si="14"/>
        <v>4</v>
      </c>
      <c r="C74" s="116">
        <v>0</v>
      </c>
      <c r="D74" s="116">
        <v>4</v>
      </c>
      <c r="E74" s="116">
        <v>0</v>
      </c>
      <c r="F74" s="120">
        <f t="shared" si="15"/>
        <v>0</v>
      </c>
      <c r="G74" s="116">
        <v>0</v>
      </c>
      <c r="H74" s="116">
        <v>1</v>
      </c>
      <c r="I74" s="116">
        <v>0</v>
      </c>
      <c r="J74" s="116">
        <v>0</v>
      </c>
      <c r="K74" s="116">
        <v>0</v>
      </c>
      <c r="L74" s="116">
        <v>0</v>
      </c>
      <c r="M74" s="116">
        <v>0</v>
      </c>
      <c r="N74" s="116">
        <v>1</v>
      </c>
      <c r="O74" s="116">
        <v>1</v>
      </c>
      <c r="P74" s="120">
        <f t="shared" si="16"/>
        <v>0.5</v>
      </c>
      <c r="Q74" s="116">
        <v>2</v>
      </c>
      <c r="R74" s="116">
        <v>0</v>
      </c>
    </row>
    <row r="75" spans="1:18" x14ac:dyDescent="0.25">
      <c r="A75" s="121" t="s">
        <v>144</v>
      </c>
      <c r="B75" s="116">
        <f t="shared" si="14"/>
        <v>1</v>
      </c>
      <c r="C75" s="116">
        <v>0</v>
      </c>
      <c r="D75" s="116">
        <v>1</v>
      </c>
      <c r="E75" s="116">
        <v>0</v>
      </c>
      <c r="F75" s="120">
        <f t="shared" si="15"/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0</v>
      </c>
      <c r="N75" s="116">
        <v>0</v>
      </c>
      <c r="O75" s="116">
        <v>0</v>
      </c>
      <c r="P75" s="120" t="e">
        <f t="shared" si="16"/>
        <v>#DIV/0!</v>
      </c>
      <c r="Q75" s="116">
        <v>0</v>
      </c>
      <c r="R75" s="116">
        <v>1</v>
      </c>
    </row>
    <row r="76" spans="1:18" x14ac:dyDescent="0.25">
      <c r="A76" s="121" t="s">
        <v>90</v>
      </c>
      <c r="B76" s="116">
        <f>C76+D76+E76</f>
        <v>48</v>
      </c>
      <c r="C76" s="116">
        <v>17</v>
      </c>
      <c r="D76" s="116">
        <v>31</v>
      </c>
      <c r="E76" s="116">
        <v>0</v>
      </c>
      <c r="F76" s="120">
        <f t="shared" si="15"/>
        <v>0.35416666666666669</v>
      </c>
      <c r="G76" s="116">
        <v>0</v>
      </c>
      <c r="H76" s="116">
        <v>12</v>
      </c>
      <c r="I76" s="116">
        <v>7</v>
      </c>
      <c r="J76" s="116">
        <v>7</v>
      </c>
      <c r="K76" s="116">
        <v>0</v>
      </c>
      <c r="L76" s="116">
        <v>0</v>
      </c>
      <c r="M76" s="116">
        <v>1</v>
      </c>
      <c r="N76" s="116">
        <v>27</v>
      </c>
      <c r="O76" s="116">
        <v>14</v>
      </c>
      <c r="P76" s="120">
        <f t="shared" si="16"/>
        <v>0.65853658536585369</v>
      </c>
      <c r="Q76" s="116">
        <v>5</v>
      </c>
      <c r="R76" s="116">
        <v>2</v>
      </c>
    </row>
    <row r="77" spans="1:18" x14ac:dyDescent="0.25">
      <c r="A77" s="121" t="s">
        <v>91</v>
      </c>
      <c r="B77" s="116">
        <f t="shared" si="14"/>
        <v>30</v>
      </c>
      <c r="C77" s="116">
        <v>13</v>
      </c>
      <c r="D77" s="116">
        <v>17</v>
      </c>
      <c r="E77" s="116">
        <v>0</v>
      </c>
      <c r="F77" s="120">
        <f t="shared" si="15"/>
        <v>0.43333333333333335</v>
      </c>
      <c r="G77" s="116">
        <v>0</v>
      </c>
      <c r="H77" s="116">
        <v>9</v>
      </c>
      <c r="I77" s="116">
        <v>6</v>
      </c>
      <c r="J77" s="116">
        <v>2</v>
      </c>
      <c r="K77" s="116">
        <v>0</v>
      </c>
      <c r="L77" s="116">
        <v>0</v>
      </c>
      <c r="M77" s="116">
        <v>1</v>
      </c>
      <c r="N77" s="116">
        <v>18</v>
      </c>
      <c r="O77" s="116">
        <v>9</v>
      </c>
      <c r="P77" s="120">
        <f t="shared" si="16"/>
        <v>0.66666666666666663</v>
      </c>
      <c r="Q77" s="116">
        <v>2</v>
      </c>
      <c r="R77" s="116">
        <v>1</v>
      </c>
    </row>
    <row r="78" spans="1:18" x14ac:dyDescent="0.25">
      <c r="A78" s="119" t="s">
        <v>92</v>
      </c>
      <c r="B78" s="116">
        <f t="shared" si="14"/>
        <v>54</v>
      </c>
      <c r="C78" s="116">
        <v>18</v>
      </c>
      <c r="D78" s="116">
        <v>36</v>
      </c>
      <c r="E78" s="116">
        <v>0</v>
      </c>
      <c r="F78" s="120">
        <f t="shared" si="15"/>
        <v>0.33333333333333331</v>
      </c>
      <c r="G78" s="116">
        <v>0</v>
      </c>
      <c r="H78" s="116">
        <v>8</v>
      </c>
      <c r="I78" s="116">
        <v>4</v>
      </c>
      <c r="J78" s="116">
        <v>9</v>
      </c>
      <c r="K78" s="116">
        <v>0</v>
      </c>
      <c r="L78" s="116">
        <v>0</v>
      </c>
      <c r="M78" s="116">
        <v>4</v>
      </c>
      <c r="N78" s="116">
        <v>25</v>
      </c>
      <c r="O78" s="116">
        <v>19</v>
      </c>
      <c r="P78" s="120">
        <f t="shared" si="16"/>
        <v>0.56818181818181823</v>
      </c>
      <c r="Q78" s="116">
        <v>6</v>
      </c>
      <c r="R78" s="116">
        <v>4</v>
      </c>
    </row>
    <row r="79" spans="1:18" x14ac:dyDescent="0.25">
      <c r="A79" s="119" t="s">
        <v>93</v>
      </c>
      <c r="B79" s="116">
        <f t="shared" si="14"/>
        <v>259</v>
      </c>
      <c r="C79" s="116">
        <v>104</v>
      </c>
      <c r="D79" s="116">
        <v>155</v>
      </c>
      <c r="E79" s="116">
        <v>0</v>
      </c>
      <c r="F79" s="120">
        <f t="shared" si="15"/>
        <v>0.40154440154440152</v>
      </c>
      <c r="G79" s="116">
        <v>2</v>
      </c>
      <c r="H79" s="116">
        <v>45</v>
      </c>
      <c r="I79" s="116">
        <v>48</v>
      </c>
      <c r="J79" s="116">
        <v>56</v>
      </c>
      <c r="K79" s="116">
        <v>5</v>
      </c>
      <c r="L79" s="116">
        <v>0</v>
      </c>
      <c r="M79" s="116">
        <v>14</v>
      </c>
      <c r="N79" s="116">
        <v>170</v>
      </c>
      <c r="O79" s="116">
        <v>69</v>
      </c>
      <c r="P79" s="120">
        <f t="shared" si="16"/>
        <v>0.71129707112970708</v>
      </c>
      <c r="Q79" s="116">
        <v>10</v>
      </c>
      <c r="R79" s="116">
        <v>10</v>
      </c>
    </row>
    <row r="80" spans="1:18" x14ac:dyDescent="0.25">
      <c r="A80" s="122" t="s">
        <v>94</v>
      </c>
      <c r="B80" s="123">
        <f>SUM(C80:E80)</f>
        <v>3725</v>
      </c>
      <c r="C80" s="123">
        <f>SUM(C52+C53+C56+C57+C58+C59+C60+C65+C71+C78+C79)</f>
        <v>1561</v>
      </c>
      <c r="D80" s="123">
        <f>SUM(D52+D53+D56+D57+D58+D59+D60+D65+D71+D78+D79)</f>
        <v>2163</v>
      </c>
      <c r="E80" s="123">
        <f t="shared" ref="E80" si="17">SUM(E52+E53+E56+E57+E58+E59+E60+E65+E71+E78+E79)</f>
        <v>1</v>
      </c>
      <c r="F80" s="124">
        <f t="shared" si="15"/>
        <v>0.41917293233082709</v>
      </c>
      <c r="G80" s="123">
        <f t="shared" ref="G80" si="18">SUM(G52+G53+G56+G57+G58+G59+G60+G65+G71+G78+G79)</f>
        <v>4</v>
      </c>
      <c r="H80" s="123">
        <f t="shared" ref="H80" si="19">SUM(H52+H53+H56+H57+H58+H59+H60+H65+H71+H78+H79)</f>
        <v>828</v>
      </c>
      <c r="I80" s="123">
        <f t="shared" ref="I80" si="20">SUM(I52+I53+I56+I57+I58+I59+I60+I65+I71+I78+I79)</f>
        <v>669</v>
      </c>
      <c r="J80" s="123">
        <f t="shared" ref="J80" si="21">SUM(J52+J53+J56+J57+J58+J59+J60+J65+J71+J78+J79)</f>
        <v>681</v>
      </c>
      <c r="K80" s="123">
        <f t="shared" ref="K80" si="22">SUM(K52+K53+K56+K57+K58+K59+K60+K65+K71+K78+K79)</f>
        <v>49</v>
      </c>
      <c r="L80" s="123">
        <f t="shared" ref="L80" si="23">SUM(L52+L53+L56+L57+L58+L59+L60+L65+L71+L78+L79)</f>
        <v>1</v>
      </c>
      <c r="M80" s="123">
        <f t="shared" ref="M80" si="24">SUM(M52+M53+M56+M57+M58+M59+M60+M65+M71+M78+M79)</f>
        <v>139</v>
      </c>
      <c r="N80" s="123">
        <f t="shared" ref="N80" si="25">SUM(N52+N53+N56+N57+N58+N59+N60+N65+N71+N78+N79)</f>
        <v>2371</v>
      </c>
      <c r="O80" s="123">
        <f t="shared" ref="O80" si="26">SUM(O52+O53+O56+O57+O58+O59+O60+O65+O71+O78+O79)</f>
        <v>886</v>
      </c>
      <c r="P80" s="124">
        <f t="shared" si="16"/>
        <v>0.72797052502302728</v>
      </c>
      <c r="Q80" s="123">
        <f t="shared" ref="Q80" si="27">SUM(Q52+Q53+Q56+Q57+Q58+Q59+Q60+Q65+Q71+Q78+Q79)</f>
        <v>318</v>
      </c>
      <c r="R80" s="123">
        <f t="shared" ref="R80" si="28">SUM(R52+R53+R56+R57+R58+R59+R60+R65+R71+R78+R79)</f>
        <v>150</v>
      </c>
    </row>
    <row r="81" spans="1:18" ht="15.75" x14ac:dyDescent="0.25">
      <c r="A81" s="114" t="s">
        <v>95</v>
      </c>
      <c r="B81" s="116"/>
      <c r="C81" s="116"/>
      <c r="D81" s="116"/>
      <c r="E81" s="116"/>
      <c r="F81" s="116" t="s">
        <v>68</v>
      </c>
      <c r="G81" s="116"/>
      <c r="H81" s="116"/>
      <c r="I81" s="116"/>
      <c r="J81" s="116"/>
      <c r="K81" s="116"/>
      <c r="L81" s="116"/>
      <c r="M81" s="116"/>
      <c r="N81" s="116"/>
      <c r="O81" s="116"/>
      <c r="P81" s="116" t="s">
        <v>68</v>
      </c>
      <c r="Q81" s="116"/>
      <c r="R81" s="116"/>
    </row>
    <row r="82" spans="1:18" x14ac:dyDescent="0.25">
      <c r="A82" s="119" t="s">
        <v>96</v>
      </c>
      <c r="B82" s="116">
        <f>C82+D82+E82</f>
        <v>138</v>
      </c>
      <c r="C82" s="116">
        <v>39</v>
      </c>
      <c r="D82" s="116">
        <v>99</v>
      </c>
      <c r="E82" s="116">
        <v>0</v>
      </c>
      <c r="F82" s="84">
        <f t="shared" ref="F82:F101" si="29">C82/(B82-E82)</f>
        <v>0.28260869565217389</v>
      </c>
      <c r="G82" s="116">
        <v>0</v>
      </c>
      <c r="H82" s="116">
        <v>37</v>
      </c>
      <c r="I82" s="116">
        <v>29</v>
      </c>
      <c r="J82" s="116">
        <v>15</v>
      </c>
      <c r="K82" s="116">
        <v>0</v>
      </c>
      <c r="L82" s="116">
        <v>0</v>
      </c>
      <c r="M82" s="116">
        <v>5</v>
      </c>
      <c r="N82" s="116">
        <v>86</v>
      </c>
      <c r="O82" s="116">
        <v>27</v>
      </c>
      <c r="P82" s="84">
        <f t="shared" ref="P82:P101" si="30">N82/(N82+O82)</f>
        <v>0.76106194690265483</v>
      </c>
      <c r="Q82" s="116">
        <v>21</v>
      </c>
      <c r="R82" s="116">
        <v>4</v>
      </c>
    </row>
    <row r="83" spans="1:18" x14ac:dyDescent="0.25">
      <c r="A83" s="121" t="s">
        <v>77</v>
      </c>
      <c r="B83" s="116">
        <f t="shared" ref="B83:B101" si="31">C83+D83+E83</f>
        <v>74</v>
      </c>
      <c r="C83" s="116">
        <v>23</v>
      </c>
      <c r="D83" s="116">
        <v>51</v>
      </c>
      <c r="E83" s="116">
        <v>0</v>
      </c>
      <c r="F83" s="84">
        <f t="shared" si="29"/>
        <v>0.3108108108108108</v>
      </c>
      <c r="G83" s="116">
        <v>0</v>
      </c>
      <c r="H83" s="116">
        <v>18</v>
      </c>
      <c r="I83" s="116">
        <v>11</v>
      </c>
      <c r="J83" s="116">
        <v>9</v>
      </c>
      <c r="K83" s="116">
        <v>0</v>
      </c>
      <c r="L83" s="116">
        <v>0</v>
      </c>
      <c r="M83" s="116">
        <v>1</v>
      </c>
      <c r="N83" s="116">
        <v>39</v>
      </c>
      <c r="O83" s="116">
        <v>15</v>
      </c>
      <c r="P83" s="84">
        <f t="shared" si="30"/>
        <v>0.72222222222222221</v>
      </c>
      <c r="Q83" s="116">
        <v>16</v>
      </c>
      <c r="R83" s="116">
        <v>4</v>
      </c>
    </row>
    <row r="84" spans="1:18" x14ac:dyDescent="0.25">
      <c r="A84" s="121" t="s">
        <v>83</v>
      </c>
      <c r="B84" s="116">
        <f t="shared" si="31"/>
        <v>18</v>
      </c>
      <c r="C84" s="116">
        <v>7</v>
      </c>
      <c r="D84" s="116">
        <v>11</v>
      </c>
      <c r="E84" s="116">
        <v>0</v>
      </c>
      <c r="F84" s="84">
        <f t="shared" si="29"/>
        <v>0.3888888888888889</v>
      </c>
      <c r="G84" s="116">
        <v>0</v>
      </c>
      <c r="H84" s="116">
        <v>3</v>
      </c>
      <c r="I84" s="116">
        <v>7</v>
      </c>
      <c r="J84" s="116">
        <v>2</v>
      </c>
      <c r="K84" s="116">
        <v>0</v>
      </c>
      <c r="L84" s="116">
        <v>0</v>
      </c>
      <c r="M84" s="116">
        <v>0</v>
      </c>
      <c r="N84" s="116">
        <v>12</v>
      </c>
      <c r="O84" s="116">
        <v>4</v>
      </c>
      <c r="P84" s="84">
        <f t="shared" si="30"/>
        <v>0.75</v>
      </c>
      <c r="Q84" s="116">
        <v>2</v>
      </c>
      <c r="R84" s="116">
        <v>0</v>
      </c>
    </row>
    <row r="85" spans="1:18" x14ac:dyDescent="0.25">
      <c r="A85" s="121" t="s">
        <v>84</v>
      </c>
      <c r="B85" s="116">
        <f t="shared" si="31"/>
        <v>14</v>
      </c>
      <c r="C85" s="116">
        <v>4</v>
      </c>
      <c r="D85" s="116">
        <v>10</v>
      </c>
      <c r="E85" s="116">
        <v>0</v>
      </c>
      <c r="F85" s="84">
        <f t="shared" si="29"/>
        <v>0.2857142857142857</v>
      </c>
      <c r="G85" s="116">
        <v>0</v>
      </c>
      <c r="H85" s="116">
        <v>5</v>
      </c>
      <c r="I85" s="116">
        <v>4</v>
      </c>
      <c r="J85" s="116">
        <v>1</v>
      </c>
      <c r="K85" s="116">
        <v>0</v>
      </c>
      <c r="L85" s="116">
        <v>0</v>
      </c>
      <c r="M85" s="116">
        <v>0</v>
      </c>
      <c r="N85" s="116">
        <v>10</v>
      </c>
      <c r="O85" s="116">
        <v>3</v>
      </c>
      <c r="P85" s="84">
        <f t="shared" si="30"/>
        <v>0.76923076923076927</v>
      </c>
      <c r="Q85" s="116">
        <v>1</v>
      </c>
      <c r="R85" s="116">
        <v>0</v>
      </c>
    </row>
    <row r="86" spans="1:18" x14ac:dyDescent="0.25">
      <c r="A86" s="121" t="s">
        <v>97</v>
      </c>
      <c r="B86" s="116">
        <f t="shared" si="31"/>
        <v>9</v>
      </c>
      <c r="C86" s="116">
        <v>0</v>
      </c>
      <c r="D86" s="116">
        <v>9</v>
      </c>
      <c r="E86" s="116">
        <v>0</v>
      </c>
      <c r="F86" s="84">
        <f t="shared" si="29"/>
        <v>0</v>
      </c>
      <c r="G86" s="116">
        <v>0</v>
      </c>
      <c r="H86" s="116">
        <v>2</v>
      </c>
      <c r="I86" s="116">
        <v>3</v>
      </c>
      <c r="J86" s="116">
        <v>2</v>
      </c>
      <c r="K86" s="116">
        <v>0</v>
      </c>
      <c r="L86" s="116">
        <v>0</v>
      </c>
      <c r="M86" s="116">
        <v>1</v>
      </c>
      <c r="N86" s="116">
        <v>8</v>
      </c>
      <c r="O86" s="116">
        <v>1</v>
      </c>
      <c r="P86" s="84">
        <f t="shared" si="30"/>
        <v>0.88888888888888884</v>
      </c>
      <c r="Q86" s="116">
        <v>0</v>
      </c>
      <c r="R86" s="116">
        <v>0</v>
      </c>
    </row>
    <row r="87" spans="1:18" x14ac:dyDescent="0.25">
      <c r="A87" s="121" t="s">
        <v>86</v>
      </c>
      <c r="B87" s="116">
        <f t="shared" si="31"/>
        <v>23</v>
      </c>
      <c r="C87" s="116">
        <v>5</v>
      </c>
      <c r="D87" s="116">
        <v>18</v>
      </c>
      <c r="E87" s="116">
        <v>0</v>
      </c>
      <c r="F87" s="84">
        <f t="shared" si="29"/>
        <v>0.21739130434782608</v>
      </c>
      <c r="G87" s="116">
        <v>0</v>
      </c>
      <c r="H87" s="116">
        <v>9</v>
      </c>
      <c r="I87" s="116">
        <v>4</v>
      </c>
      <c r="J87" s="116">
        <v>1</v>
      </c>
      <c r="K87" s="116">
        <v>0</v>
      </c>
      <c r="L87" s="116">
        <v>0</v>
      </c>
      <c r="M87" s="116">
        <v>3</v>
      </c>
      <c r="N87" s="116">
        <v>17</v>
      </c>
      <c r="O87" s="116">
        <v>4</v>
      </c>
      <c r="P87" s="84">
        <f t="shared" si="30"/>
        <v>0.80952380952380953</v>
      </c>
      <c r="Q87" s="116">
        <v>2</v>
      </c>
      <c r="R87" s="116">
        <v>0</v>
      </c>
    </row>
    <row r="88" spans="1:18" x14ac:dyDescent="0.25">
      <c r="A88" s="119" t="s">
        <v>98</v>
      </c>
      <c r="B88" s="83">
        <f t="shared" si="31"/>
        <v>1684</v>
      </c>
      <c r="C88" s="116">
        <v>761</v>
      </c>
      <c r="D88" s="116">
        <v>923</v>
      </c>
      <c r="E88" s="116">
        <v>0</v>
      </c>
      <c r="F88" s="84">
        <f t="shared" si="29"/>
        <v>0.45190023752969122</v>
      </c>
      <c r="G88" s="116">
        <v>1</v>
      </c>
      <c r="H88" s="116">
        <v>398</v>
      </c>
      <c r="I88" s="116">
        <v>209</v>
      </c>
      <c r="J88" s="116">
        <v>255</v>
      </c>
      <c r="K88" s="116">
        <v>20</v>
      </c>
      <c r="L88" s="116">
        <v>0</v>
      </c>
      <c r="M88" s="116">
        <v>54</v>
      </c>
      <c r="N88" s="116">
        <v>937</v>
      </c>
      <c r="O88" s="116">
        <v>438</v>
      </c>
      <c r="P88" s="84">
        <f t="shared" si="30"/>
        <v>0.68145454545454542</v>
      </c>
      <c r="Q88" s="116">
        <v>262</v>
      </c>
      <c r="R88" s="116">
        <v>47</v>
      </c>
    </row>
    <row r="89" spans="1:18" x14ac:dyDescent="0.25">
      <c r="A89" s="121" t="s">
        <v>77</v>
      </c>
      <c r="B89" s="116">
        <f t="shared" si="31"/>
        <v>153</v>
      </c>
      <c r="C89" s="116">
        <v>69</v>
      </c>
      <c r="D89" s="116">
        <v>84</v>
      </c>
      <c r="E89" s="116">
        <v>0</v>
      </c>
      <c r="F89" s="84">
        <f t="shared" si="29"/>
        <v>0.45098039215686275</v>
      </c>
      <c r="G89" s="116">
        <v>0</v>
      </c>
      <c r="H89" s="116">
        <v>40</v>
      </c>
      <c r="I89" s="116">
        <v>17</v>
      </c>
      <c r="J89" s="116">
        <v>17</v>
      </c>
      <c r="K89" s="116">
        <v>2</v>
      </c>
      <c r="L89" s="116">
        <v>0</v>
      </c>
      <c r="M89" s="116">
        <v>4</v>
      </c>
      <c r="N89" s="116">
        <v>80</v>
      </c>
      <c r="O89" s="116">
        <v>34</v>
      </c>
      <c r="P89" s="84">
        <f t="shared" si="30"/>
        <v>0.70175438596491224</v>
      </c>
      <c r="Q89" s="116">
        <v>37</v>
      </c>
      <c r="R89" s="116">
        <v>2</v>
      </c>
    </row>
    <row r="90" spans="1:18" x14ac:dyDescent="0.25">
      <c r="A90" s="121" t="s">
        <v>99</v>
      </c>
      <c r="B90" s="116">
        <f t="shared" si="31"/>
        <v>226</v>
      </c>
      <c r="C90" s="116">
        <v>127</v>
      </c>
      <c r="D90" s="116">
        <v>99</v>
      </c>
      <c r="E90" s="116">
        <v>0</v>
      </c>
      <c r="F90" s="84">
        <f t="shared" si="29"/>
        <v>0.56194690265486724</v>
      </c>
      <c r="G90" s="116">
        <v>0</v>
      </c>
      <c r="H90" s="116">
        <v>83</v>
      </c>
      <c r="I90" s="116">
        <v>35</v>
      </c>
      <c r="J90" s="116">
        <v>35</v>
      </c>
      <c r="K90" s="116">
        <v>6</v>
      </c>
      <c r="L90" s="116">
        <v>0</v>
      </c>
      <c r="M90" s="116">
        <v>7</v>
      </c>
      <c r="N90" s="116">
        <v>166</v>
      </c>
      <c r="O90" s="116">
        <v>36</v>
      </c>
      <c r="P90" s="84">
        <f t="shared" si="30"/>
        <v>0.82178217821782173</v>
      </c>
      <c r="Q90" s="116">
        <v>12</v>
      </c>
      <c r="R90" s="116">
        <v>12</v>
      </c>
    </row>
    <row r="91" spans="1:18" x14ac:dyDescent="0.25">
      <c r="A91" s="121" t="s">
        <v>100</v>
      </c>
      <c r="B91" s="116">
        <f t="shared" si="31"/>
        <v>200</v>
      </c>
      <c r="C91" s="116">
        <v>86</v>
      </c>
      <c r="D91" s="116">
        <v>114</v>
      </c>
      <c r="E91" s="116">
        <v>0</v>
      </c>
      <c r="F91" s="84">
        <f t="shared" si="29"/>
        <v>0.43</v>
      </c>
      <c r="G91" s="116">
        <v>0</v>
      </c>
      <c r="H91" s="116">
        <v>30</v>
      </c>
      <c r="I91" s="116">
        <v>33</v>
      </c>
      <c r="J91" s="116">
        <v>34</v>
      </c>
      <c r="K91" s="116">
        <v>2</v>
      </c>
      <c r="L91" s="116">
        <v>0</v>
      </c>
      <c r="M91" s="116">
        <v>6</v>
      </c>
      <c r="N91" s="116">
        <v>105</v>
      </c>
      <c r="O91" s="116">
        <v>49</v>
      </c>
      <c r="P91" s="84">
        <f t="shared" si="30"/>
        <v>0.68181818181818177</v>
      </c>
      <c r="Q91" s="116">
        <v>41</v>
      </c>
      <c r="R91" s="116">
        <v>5</v>
      </c>
    </row>
    <row r="92" spans="1:18" x14ac:dyDescent="0.25">
      <c r="A92" s="121" t="s">
        <v>101</v>
      </c>
      <c r="B92" s="116">
        <f t="shared" si="31"/>
        <v>341</v>
      </c>
      <c r="C92" s="116">
        <v>117</v>
      </c>
      <c r="D92" s="116">
        <v>224</v>
      </c>
      <c r="E92" s="116">
        <v>0</v>
      </c>
      <c r="F92" s="84">
        <f t="shared" si="29"/>
        <v>0.34310850439882695</v>
      </c>
      <c r="G92" s="116">
        <v>1</v>
      </c>
      <c r="H92" s="116">
        <v>95</v>
      </c>
      <c r="I92" s="116">
        <v>51</v>
      </c>
      <c r="J92" s="116">
        <v>43</v>
      </c>
      <c r="K92" s="116">
        <v>4</v>
      </c>
      <c r="L92" s="116">
        <v>0</v>
      </c>
      <c r="M92" s="116">
        <v>8</v>
      </c>
      <c r="N92" s="116">
        <v>202</v>
      </c>
      <c r="O92" s="116">
        <v>93</v>
      </c>
      <c r="P92" s="84">
        <f t="shared" si="30"/>
        <v>0.68474576271186438</v>
      </c>
      <c r="Q92" s="116">
        <v>37</v>
      </c>
      <c r="R92" s="116">
        <v>9</v>
      </c>
    </row>
    <row r="93" spans="1:18" x14ac:dyDescent="0.25">
      <c r="A93" s="121" t="s">
        <v>102</v>
      </c>
      <c r="B93" s="116">
        <f t="shared" si="31"/>
        <v>157</v>
      </c>
      <c r="C93" s="116">
        <v>65</v>
      </c>
      <c r="D93" s="116">
        <v>92</v>
      </c>
      <c r="E93" s="116">
        <v>0</v>
      </c>
      <c r="F93" s="84">
        <f t="shared" si="29"/>
        <v>0.4140127388535032</v>
      </c>
      <c r="G93" s="116">
        <v>0</v>
      </c>
      <c r="H93" s="116">
        <v>45</v>
      </c>
      <c r="I93" s="116">
        <v>19</v>
      </c>
      <c r="J93" s="116">
        <v>18</v>
      </c>
      <c r="K93" s="116">
        <v>1</v>
      </c>
      <c r="L93" s="116">
        <v>0</v>
      </c>
      <c r="M93" s="116">
        <v>7</v>
      </c>
      <c r="N93" s="116">
        <v>90</v>
      </c>
      <c r="O93" s="116">
        <v>33</v>
      </c>
      <c r="P93" s="84">
        <f t="shared" si="30"/>
        <v>0.73170731707317072</v>
      </c>
      <c r="Q93" s="116">
        <v>28</v>
      </c>
      <c r="R93" s="116">
        <v>6</v>
      </c>
    </row>
    <row r="94" spans="1:18" x14ac:dyDescent="0.25">
      <c r="A94" s="121" t="s">
        <v>103</v>
      </c>
      <c r="B94" s="116">
        <f t="shared" si="31"/>
        <v>17</v>
      </c>
      <c r="C94" s="116">
        <v>9</v>
      </c>
      <c r="D94" s="116">
        <v>8</v>
      </c>
      <c r="E94" s="116">
        <v>0</v>
      </c>
      <c r="F94" s="84">
        <f t="shared" si="29"/>
        <v>0.52941176470588236</v>
      </c>
      <c r="G94" s="116">
        <v>0</v>
      </c>
      <c r="H94" s="116">
        <v>5</v>
      </c>
      <c r="I94" s="116">
        <v>1</v>
      </c>
      <c r="J94" s="116">
        <v>3</v>
      </c>
      <c r="K94" s="116">
        <v>0</v>
      </c>
      <c r="L94" s="116">
        <v>0</v>
      </c>
      <c r="M94" s="116">
        <v>1</v>
      </c>
      <c r="N94" s="116">
        <v>10</v>
      </c>
      <c r="O94" s="116">
        <v>7</v>
      </c>
      <c r="P94" s="84">
        <f t="shared" si="30"/>
        <v>0.58823529411764708</v>
      </c>
      <c r="Q94" s="116">
        <v>0</v>
      </c>
      <c r="R94" s="116">
        <v>0</v>
      </c>
    </row>
    <row r="95" spans="1:18" x14ac:dyDescent="0.25">
      <c r="A95" s="121" t="s">
        <v>104</v>
      </c>
      <c r="B95" s="116">
        <f t="shared" si="31"/>
        <v>118</v>
      </c>
      <c r="C95" s="116">
        <v>50</v>
      </c>
      <c r="D95" s="116">
        <v>68</v>
      </c>
      <c r="E95" s="116">
        <v>0</v>
      </c>
      <c r="F95" s="84">
        <f t="shared" si="29"/>
        <v>0.42372881355932202</v>
      </c>
      <c r="G95" s="116">
        <v>0</v>
      </c>
      <c r="H95" s="116">
        <v>13</v>
      </c>
      <c r="I95" s="116">
        <v>10</v>
      </c>
      <c r="J95" s="116">
        <v>19</v>
      </c>
      <c r="K95" s="116">
        <v>0</v>
      </c>
      <c r="L95" s="116">
        <v>0</v>
      </c>
      <c r="M95" s="116">
        <v>5</v>
      </c>
      <c r="N95" s="116">
        <v>47</v>
      </c>
      <c r="O95" s="116">
        <v>26</v>
      </c>
      <c r="P95" s="84">
        <f t="shared" si="30"/>
        <v>0.64383561643835618</v>
      </c>
      <c r="Q95" s="116">
        <v>44</v>
      </c>
      <c r="R95" s="116">
        <v>1</v>
      </c>
    </row>
    <row r="96" spans="1:18" x14ac:dyDescent="0.25">
      <c r="A96" s="121" t="s">
        <v>105</v>
      </c>
      <c r="B96" s="116">
        <f t="shared" si="31"/>
        <v>59</v>
      </c>
      <c r="C96" s="116">
        <v>33</v>
      </c>
      <c r="D96" s="116">
        <v>26</v>
      </c>
      <c r="E96" s="116">
        <v>0</v>
      </c>
      <c r="F96" s="84">
        <f t="shared" si="29"/>
        <v>0.55932203389830504</v>
      </c>
      <c r="G96" s="116">
        <v>0</v>
      </c>
      <c r="H96" s="116">
        <v>13</v>
      </c>
      <c r="I96" s="116">
        <v>6</v>
      </c>
      <c r="J96" s="116">
        <v>11</v>
      </c>
      <c r="K96" s="116">
        <v>0</v>
      </c>
      <c r="L96" s="116">
        <v>0</v>
      </c>
      <c r="M96" s="116">
        <v>2</v>
      </c>
      <c r="N96" s="116">
        <v>32</v>
      </c>
      <c r="O96" s="116">
        <v>19</v>
      </c>
      <c r="P96" s="84">
        <f t="shared" si="30"/>
        <v>0.62745098039215685</v>
      </c>
      <c r="Q96" s="116">
        <v>6</v>
      </c>
      <c r="R96" s="116">
        <v>2</v>
      </c>
    </row>
    <row r="97" spans="1:18" x14ac:dyDescent="0.25">
      <c r="A97" s="121" t="s">
        <v>106</v>
      </c>
      <c r="B97" s="116">
        <f t="shared" si="31"/>
        <v>311</v>
      </c>
      <c r="C97" s="116">
        <v>170</v>
      </c>
      <c r="D97" s="116">
        <v>141</v>
      </c>
      <c r="E97" s="116">
        <v>0</v>
      </c>
      <c r="F97" s="84">
        <f t="shared" si="29"/>
        <v>0.54662379421221863</v>
      </c>
      <c r="G97" s="116">
        <v>0</v>
      </c>
      <c r="H97" s="116">
        <v>59</v>
      </c>
      <c r="I97" s="116">
        <v>29</v>
      </c>
      <c r="J97" s="116">
        <v>59</v>
      </c>
      <c r="K97" s="116">
        <v>4</v>
      </c>
      <c r="L97" s="116">
        <v>0</v>
      </c>
      <c r="M97" s="116">
        <v>9</v>
      </c>
      <c r="N97" s="116">
        <v>160</v>
      </c>
      <c r="O97" s="116">
        <v>103</v>
      </c>
      <c r="P97" s="84">
        <f t="shared" si="30"/>
        <v>0.60836501901140683</v>
      </c>
      <c r="Q97" s="116">
        <v>39</v>
      </c>
      <c r="R97" s="116">
        <v>9</v>
      </c>
    </row>
    <row r="98" spans="1:18" x14ac:dyDescent="0.25">
      <c r="A98" s="121" t="s">
        <v>107</v>
      </c>
      <c r="B98" s="116">
        <f t="shared" si="31"/>
        <v>11</v>
      </c>
      <c r="C98" s="116">
        <v>9</v>
      </c>
      <c r="D98" s="116">
        <v>2</v>
      </c>
      <c r="E98" s="116">
        <v>0</v>
      </c>
      <c r="F98" s="84">
        <f t="shared" si="29"/>
        <v>0.81818181818181823</v>
      </c>
      <c r="G98" s="116">
        <v>0</v>
      </c>
      <c r="H98" s="116">
        <v>1</v>
      </c>
      <c r="I98" s="116">
        <v>3</v>
      </c>
      <c r="J98" s="116">
        <v>2</v>
      </c>
      <c r="K98" s="116">
        <v>0</v>
      </c>
      <c r="L98" s="116">
        <v>0</v>
      </c>
      <c r="M98" s="116">
        <v>0</v>
      </c>
      <c r="N98" s="116">
        <v>6</v>
      </c>
      <c r="O98" s="116">
        <v>5</v>
      </c>
      <c r="P98" s="84">
        <f t="shared" si="30"/>
        <v>0.54545454545454541</v>
      </c>
      <c r="Q98" s="116">
        <v>0</v>
      </c>
      <c r="R98" s="116">
        <v>0</v>
      </c>
    </row>
    <row r="99" spans="1:18" x14ac:dyDescent="0.25">
      <c r="A99" s="121" t="s">
        <v>108</v>
      </c>
      <c r="B99" s="116">
        <f t="shared" si="31"/>
        <v>7</v>
      </c>
      <c r="C99" s="116">
        <v>5</v>
      </c>
      <c r="D99" s="116">
        <v>2</v>
      </c>
      <c r="E99" s="116">
        <v>0</v>
      </c>
      <c r="F99" s="84">
        <f t="shared" si="29"/>
        <v>0.7142857142857143</v>
      </c>
      <c r="G99" s="116">
        <v>0</v>
      </c>
      <c r="H99" s="116">
        <v>3</v>
      </c>
      <c r="I99" s="116">
        <v>0</v>
      </c>
      <c r="J99" s="116">
        <v>3</v>
      </c>
      <c r="K99" s="116">
        <v>0</v>
      </c>
      <c r="L99" s="116">
        <v>0</v>
      </c>
      <c r="M99" s="116">
        <v>1</v>
      </c>
      <c r="N99" s="116">
        <v>7</v>
      </c>
      <c r="O99" s="116">
        <v>0</v>
      </c>
      <c r="P99" s="84">
        <f t="shared" si="30"/>
        <v>1</v>
      </c>
      <c r="Q99" s="116">
        <v>0</v>
      </c>
      <c r="R99" s="116">
        <v>0</v>
      </c>
    </row>
    <row r="100" spans="1:18" x14ac:dyDescent="0.25">
      <c r="A100" s="121" t="s">
        <v>109</v>
      </c>
      <c r="B100" s="116">
        <f t="shared" si="31"/>
        <v>40</v>
      </c>
      <c r="C100" s="116">
        <v>11</v>
      </c>
      <c r="D100" s="116">
        <v>29</v>
      </c>
      <c r="E100" s="116">
        <v>0</v>
      </c>
      <c r="F100" s="84">
        <f t="shared" si="29"/>
        <v>0.27500000000000002</v>
      </c>
      <c r="G100" s="116">
        <v>0</v>
      </c>
      <c r="H100" s="116">
        <v>3</v>
      </c>
      <c r="I100" s="116">
        <v>2</v>
      </c>
      <c r="J100" s="116">
        <v>5</v>
      </c>
      <c r="K100" s="116">
        <v>1</v>
      </c>
      <c r="L100" s="116">
        <v>0</v>
      </c>
      <c r="M100" s="116">
        <v>3</v>
      </c>
      <c r="N100" s="116">
        <v>14</v>
      </c>
      <c r="O100" s="116">
        <v>23</v>
      </c>
      <c r="P100" s="84">
        <f t="shared" si="30"/>
        <v>0.3783783783783784</v>
      </c>
      <c r="Q100" s="116">
        <v>2</v>
      </c>
      <c r="R100" s="116">
        <v>1</v>
      </c>
    </row>
    <row r="101" spans="1:18" x14ac:dyDescent="0.25">
      <c r="A101" s="121" t="s">
        <v>110</v>
      </c>
      <c r="B101" s="116">
        <f t="shared" si="31"/>
        <v>44</v>
      </c>
      <c r="C101" s="116">
        <v>10</v>
      </c>
      <c r="D101" s="116">
        <v>34</v>
      </c>
      <c r="E101" s="116">
        <v>0</v>
      </c>
      <c r="F101" s="84">
        <f t="shared" si="29"/>
        <v>0.22727272727272727</v>
      </c>
      <c r="G101" s="116">
        <v>0</v>
      </c>
      <c r="H101" s="116">
        <v>8</v>
      </c>
      <c r="I101" s="116">
        <v>3</v>
      </c>
      <c r="J101" s="116">
        <v>6</v>
      </c>
      <c r="K101" s="116">
        <v>0</v>
      </c>
      <c r="L101" s="116">
        <v>0</v>
      </c>
      <c r="M101" s="116">
        <v>1</v>
      </c>
      <c r="N101" s="116">
        <v>18</v>
      </c>
      <c r="O101" s="116">
        <v>10</v>
      </c>
      <c r="P101" s="84">
        <f t="shared" si="30"/>
        <v>0.6428571428571429</v>
      </c>
      <c r="Q101" s="116">
        <v>16</v>
      </c>
      <c r="R101" s="116">
        <v>0</v>
      </c>
    </row>
    <row r="102" spans="1:18" x14ac:dyDescent="0.25">
      <c r="A102" s="122" t="s">
        <v>111</v>
      </c>
      <c r="B102" s="123">
        <f>SUM(C102:E102)</f>
        <v>1822</v>
      </c>
      <c r="C102" s="117">
        <f>SUM(C82+C88)</f>
        <v>800</v>
      </c>
      <c r="D102" s="117">
        <f>SUM(D82+D88)</f>
        <v>1022</v>
      </c>
      <c r="E102" s="117">
        <f t="shared" ref="E102:R102" si="32">SUM(E82+E88)</f>
        <v>0</v>
      </c>
      <c r="F102" s="108">
        <f t="shared" ref="F102" si="33">C102/(B102-E102)</f>
        <v>0.43907793633369924</v>
      </c>
      <c r="G102" s="117">
        <f t="shared" si="32"/>
        <v>1</v>
      </c>
      <c r="H102" s="117">
        <f t="shared" si="32"/>
        <v>435</v>
      </c>
      <c r="I102" s="117">
        <f t="shared" si="32"/>
        <v>238</v>
      </c>
      <c r="J102" s="117">
        <f t="shared" si="32"/>
        <v>270</v>
      </c>
      <c r="K102" s="117">
        <f t="shared" si="32"/>
        <v>20</v>
      </c>
      <c r="L102" s="117">
        <f t="shared" si="32"/>
        <v>0</v>
      </c>
      <c r="M102" s="117">
        <f t="shared" si="32"/>
        <v>59</v>
      </c>
      <c r="N102" s="117">
        <f t="shared" si="32"/>
        <v>1023</v>
      </c>
      <c r="O102" s="117">
        <f t="shared" si="32"/>
        <v>465</v>
      </c>
      <c r="P102" s="108">
        <f t="shared" ref="P102" si="34">N102/(N102+O102)</f>
        <v>0.6875</v>
      </c>
      <c r="Q102" s="117">
        <f t="shared" si="32"/>
        <v>283</v>
      </c>
      <c r="R102" s="117">
        <f t="shared" si="32"/>
        <v>51</v>
      </c>
    </row>
    <row r="103" spans="1:18" x14ac:dyDescent="0.25">
      <c r="A103" s="113" t="s">
        <v>112</v>
      </c>
      <c r="B103" s="116"/>
      <c r="C103" s="116"/>
      <c r="D103" s="116"/>
      <c r="E103" s="116"/>
      <c r="F103" s="116" t="s">
        <v>68</v>
      </c>
      <c r="G103" s="116"/>
      <c r="H103" s="116"/>
      <c r="I103" s="116"/>
      <c r="J103" s="116"/>
      <c r="K103" s="116"/>
      <c r="L103" s="116"/>
      <c r="M103" s="116"/>
      <c r="N103" s="116"/>
      <c r="O103" s="116"/>
      <c r="P103" s="116" t="s">
        <v>68</v>
      </c>
      <c r="Q103" s="116"/>
      <c r="R103" s="116"/>
    </row>
    <row r="104" spans="1:18" x14ac:dyDescent="0.25">
      <c r="A104" s="119" t="s">
        <v>113</v>
      </c>
      <c r="B104" s="116">
        <f>C104+D104+E104</f>
        <v>126</v>
      </c>
      <c r="C104" s="116">
        <v>102</v>
      </c>
      <c r="D104" s="116">
        <v>24</v>
      </c>
      <c r="E104" s="116">
        <v>0</v>
      </c>
      <c r="F104" s="84">
        <f t="shared" ref="F104:F112" si="35">C104/(B104-E104)</f>
        <v>0.80952380952380953</v>
      </c>
      <c r="G104" s="116">
        <v>0</v>
      </c>
      <c r="H104" s="116">
        <v>21</v>
      </c>
      <c r="I104" s="116">
        <v>10</v>
      </c>
      <c r="J104" s="116">
        <v>11</v>
      </c>
      <c r="K104" s="116">
        <v>1</v>
      </c>
      <c r="L104" s="116">
        <v>0</v>
      </c>
      <c r="M104" s="116">
        <v>5</v>
      </c>
      <c r="N104" s="116">
        <v>48</v>
      </c>
      <c r="O104" s="116">
        <v>77</v>
      </c>
      <c r="P104" s="84">
        <f t="shared" ref="P104:P112" si="36">N104/(N104+O104)</f>
        <v>0.38400000000000001</v>
      </c>
      <c r="Q104" s="116">
        <v>0</v>
      </c>
      <c r="R104" s="116">
        <v>1</v>
      </c>
    </row>
    <row r="105" spans="1:18" x14ac:dyDescent="0.25">
      <c r="A105" t="s">
        <v>114</v>
      </c>
      <c r="B105" s="116">
        <f t="shared" ref="B105:B112" si="37">C105+D105+E105</f>
        <v>1</v>
      </c>
      <c r="C105" s="32">
        <v>0</v>
      </c>
      <c r="D105" s="32">
        <v>0</v>
      </c>
      <c r="E105" s="32">
        <v>1</v>
      </c>
      <c r="F105" s="109" t="e">
        <f t="shared" si="35"/>
        <v>#DIV/0!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109" t="e">
        <f t="shared" si="36"/>
        <v>#DIV/0!</v>
      </c>
      <c r="Q105" s="32">
        <v>0</v>
      </c>
      <c r="R105" s="32">
        <v>1</v>
      </c>
    </row>
    <row r="106" spans="1:18" x14ac:dyDescent="0.25">
      <c r="A106" t="s">
        <v>115</v>
      </c>
      <c r="B106" s="116">
        <f t="shared" si="37"/>
        <v>10</v>
      </c>
      <c r="C106" s="32">
        <v>8</v>
      </c>
      <c r="D106" s="32">
        <v>1</v>
      </c>
      <c r="E106" s="32">
        <v>1</v>
      </c>
      <c r="F106" s="109">
        <f t="shared" si="35"/>
        <v>0.88888888888888884</v>
      </c>
      <c r="G106" s="32">
        <v>0</v>
      </c>
      <c r="H106" s="32">
        <v>0</v>
      </c>
      <c r="I106" s="32">
        <v>4</v>
      </c>
      <c r="J106" s="32">
        <v>0</v>
      </c>
      <c r="K106" s="32">
        <v>0</v>
      </c>
      <c r="L106" s="32">
        <v>0</v>
      </c>
      <c r="M106" s="32">
        <v>0</v>
      </c>
      <c r="N106" s="32">
        <v>4</v>
      </c>
      <c r="O106" s="32">
        <v>4</v>
      </c>
      <c r="P106" s="109">
        <f t="shared" si="36"/>
        <v>0.5</v>
      </c>
      <c r="Q106" s="32">
        <v>0</v>
      </c>
      <c r="R106" s="32">
        <v>2</v>
      </c>
    </row>
    <row r="107" spans="1:18" x14ac:dyDescent="0.25">
      <c r="A107" s="119" t="s">
        <v>116</v>
      </c>
      <c r="B107" s="116">
        <f t="shared" si="37"/>
        <v>504</v>
      </c>
      <c r="C107" s="116">
        <v>354</v>
      </c>
      <c r="D107" s="116">
        <v>150</v>
      </c>
      <c r="E107" s="116">
        <v>0</v>
      </c>
      <c r="F107" s="84">
        <f t="shared" si="35"/>
        <v>0.70238095238095233</v>
      </c>
      <c r="G107" s="116">
        <v>0</v>
      </c>
      <c r="H107" s="116">
        <v>64</v>
      </c>
      <c r="I107" s="116">
        <v>109</v>
      </c>
      <c r="J107" s="116">
        <v>106</v>
      </c>
      <c r="K107" s="116">
        <v>11</v>
      </c>
      <c r="L107" s="116">
        <v>0</v>
      </c>
      <c r="M107" s="116">
        <v>15</v>
      </c>
      <c r="N107" s="116">
        <v>305</v>
      </c>
      <c r="O107" s="116">
        <v>179</v>
      </c>
      <c r="P107" s="84">
        <f t="shared" si="36"/>
        <v>0.6301652892561983</v>
      </c>
      <c r="Q107" s="116">
        <v>8</v>
      </c>
      <c r="R107" s="116">
        <v>12</v>
      </c>
    </row>
    <row r="108" spans="1:18" x14ac:dyDescent="0.25">
      <c r="A108" s="119" t="s">
        <v>117</v>
      </c>
      <c r="B108" s="116">
        <f t="shared" si="37"/>
        <v>803</v>
      </c>
      <c r="C108" s="116">
        <v>717</v>
      </c>
      <c r="D108" s="116">
        <v>86</v>
      </c>
      <c r="E108" s="116">
        <v>0</v>
      </c>
      <c r="F108" s="84">
        <f t="shared" si="35"/>
        <v>0.89290161892901621</v>
      </c>
      <c r="G108" s="116">
        <v>0</v>
      </c>
      <c r="H108" s="116">
        <v>127</v>
      </c>
      <c r="I108" s="116">
        <v>171</v>
      </c>
      <c r="J108" s="116">
        <v>136</v>
      </c>
      <c r="K108" s="116">
        <v>6</v>
      </c>
      <c r="L108" s="116">
        <v>0</v>
      </c>
      <c r="M108" s="116">
        <v>24</v>
      </c>
      <c r="N108" s="116">
        <v>464</v>
      </c>
      <c r="O108" s="116">
        <v>304</v>
      </c>
      <c r="P108" s="84">
        <f t="shared" si="36"/>
        <v>0.60416666666666663</v>
      </c>
      <c r="Q108" s="116">
        <v>8</v>
      </c>
      <c r="R108" s="116">
        <v>27</v>
      </c>
    </row>
    <row r="109" spans="1:18" x14ac:dyDescent="0.25">
      <c r="A109" s="119" t="s">
        <v>118</v>
      </c>
      <c r="B109" s="116">
        <f t="shared" si="37"/>
        <v>137</v>
      </c>
      <c r="C109" s="116">
        <v>120</v>
      </c>
      <c r="D109" s="116">
        <v>17</v>
      </c>
      <c r="E109" s="116">
        <v>0</v>
      </c>
      <c r="F109" s="84">
        <f t="shared" si="35"/>
        <v>0.87591240875912413</v>
      </c>
      <c r="G109" s="116">
        <v>0</v>
      </c>
      <c r="H109" s="116">
        <v>11</v>
      </c>
      <c r="I109" s="116">
        <v>36</v>
      </c>
      <c r="J109" s="116">
        <v>13</v>
      </c>
      <c r="K109" s="116">
        <v>1</v>
      </c>
      <c r="L109" s="116">
        <v>0</v>
      </c>
      <c r="M109" s="116">
        <v>5</v>
      </c>
      <c r="N109" s="116">
        <v>66</v>
      </c>
      <c r="O109" s="116">
        <v>68</v>
      </c>
      <c r="P109" s="84">
        <f t="shared" si="36"/>
        <v>0.4925373134328358</v>
      </c>
      <c r="Q109" s="116">
        <v>0</v>
      </c>
      <c r="R109" s="116">
        <v>3</v>
      </c>
    </row>
    <row r="110" spans="1:18" x14ac:dyDescent="0.25">
      <c r="A110" s="121" t="s">
        <v>77</v>
      </c>
      <c r="B110" s="116">
        <f t="shared" si="37"/>
        <v>136</v>
      </c>
      <c r="C110" s="116">
        <v>119</v>
      </c>
      <c r="D110" s="116">
        <v>17</v>
      </c>
      <c r="E110" s="116">
        <v>0</v>
      </c>
      <c r="F110" s="84">
        <f t="shared" si="35"/>
        <v>0.875</v>
      </c>
      <c r="G110" s="116">
        <v>0</v>
      </c>
      <c r="H110" s="116">
        <v>11</v>
      </c>
      <c r="I110" s="116">
        <v>35</v>
      </c>
      <c r="J110" s="116">
        <v>13</v>
      </c>
      <c r="K110" s="116">
        <v>1</v>
      </c>
      <c r="L110" s="116">
        <v>0</v>
      </c>
      <c r="M110" s="116">
        <v>5</v>
      </c>
      <c r="N110" s="116">
        <v>65</v>
      </c>
      <c r="O110" s="116">
        <v>68</v>
      </c>
      <c r="P110" s="84">
        <f t="shared" si="36"/>
        <v>0.48872180451127817</v>
      </c>
      <c r="Q110" s="116">
        <v>0</v>
      </c>
      <c r="R110" s="116">
        <v>3</v>
      </c>
    </row>
    <row r="111" spans="1:18" x14ac:dyDescent="0.25">
      <c r="A111" s="121" t="s">
        <v>119</v>
      </c>
      <c r="B111" s="116">
        <f t="shared" si="37"/>
        <v>1</v>
      </c>
      <c r="C111" s="116">
        <v>1</v>
      </c>
      <c r="D111" s="116">
        <v>0</v>
      </c>
      <c r="E111" s="116">
        <v>0</v>
      </c>
      <c r="F111" s="84">
        <f t="shared" si="35"/>
        <v>1</v>
      </c>
      <c r="G111" s="116">
        <v>0</v>
      </c>
      <c r="H111" s="116">
        <v>0</v>
      </c>
      <c r="I111" s="116">
        <v>1</v>
      </c>
      <c r="J111" s="116">
        <v>0</v>
      </c>
      <c r="K111" s="116">
        <v>0</v>
      </c>
      <c r="L111" s="116">
        <v>0</v>
      </c>
      <c r="M111" s="116">
        <v>0</v>
      </c>
      <c r="N111" s="116">
        <v>1</v>
      </c>
      <c r="O111" s="116">
        <v>0</v>
      </c>
      <c r="P111" s="84">
        <f t="shared" si="36"/>
        <v>1</v>
      </c>
      <c r="Q111" s="116">
        <v>0</v>
      </c>
      <c r="R111" s="116">
        <v>0</v>
      </c>
    </row>
    <row r="112" spans="1:18" x14ac:dyDescent="0.25">
      <c r="A112" s="119" t="s">
        <v>121</v>
      </c>
      <c r="B112" s="116">
        <f t="shared" si="37"/>
        <v>15</v>
      </c>
      <c r="C112" s="116">
        <v>12</v>
      </c>
      <c r="D112" s="116">
        <v>3</v>
      </c>
      <c r="E112" s="116">
        <v>0</v>
      </c>
      <c r="F112" s="84">
        <f t="shared" si="35"/>
        <v>0.8</v>
      </c>
      <c r="G112" s="116">
        <v>0</v>
      </c>
      <c r="H112" s="116">
        <v>6</v>
      </c>
      <c r="I112" s="116">
        <v>4</v>
      </c>
      <c r="J112" s="116">
        <v>1</v>
      </c>
      <c r="K112" s="116">
        <v>0</v>
      </c>
      <c r="L112" s="116">
        <v>0</v>
      </c>
      <c r="M112" s="116">
        <v>1</v>
      </c>
      <c r="N112" s="116">
        <v>12</v>
      </c>
      <c r="O112" s="116">
        <v>3</v>
      </c>
      <c r="P112" s="84">
        <f t="shared" si="36"/>
        <v>0.8</v>
      </c>
      <c r="Q112" s="116">
        <v>0</v>
      </c>
      <c r="R112" s="116">
        <v>0</v>
      </c>
    </row>
    <row r="113" spans="1:18" x14ac:dyDescent="0.25">
      <c r="A113" s="122" t="s">
        <v>122</v>
      </c>
      <c r="B113" s="123">
        <f>SUM(C113:E113)</f>
        <v>1596</v>
      </c>
      <c r="C113" s="123">
        <f>SUM(C104+C105+C106+C107+C108+C109+C112)</f>
        <v>1313</v>
      </c>
      <c r="D113" s="123">
        <f>SUM(D104+D105+D106+D107+D108+D109+D112)</f>
        <v>281</v>
      </c>
      <c r="E113" s="123">
        <f>SUM(E104+E105+E106+E107+E108+E109+E112)</f>
        <v>2</v>
      </c>
      <c r="F113" s="108">
        <f t="shared" ref="F113" si="38">C113/(B113-E113)</f>
        <v>0.82371392722710168</v>
      </c>
      <c r="G113" s="123">
        <f t="shared" ref="G113:R113" si="39">SUM(G104+G105+G106+G107+G108+G109+G112)</f>
        <v>0</v>
      </c>
      <c r="H113" s="123">
        <f t="shared" si="39"/>
        <v>229</v>
      </c>
      <c r="I113" s="123">
        <f t="shared" si="39"/>
        <v>334</v>
      </c>
      <c r="J113" s="123">
        <f t="shared" si="39"/>
        <v>267</v>
      </c>
      <c r="K113" s="123">
        <f t="shared" si="39"/>
        <v>19</v>
      </c>
      <c r="L113" s="123">
        <f t="shared" si="39"/>
        <v>0</v>
      </c>
      <c r="M113" s="123">
        <f t="shared" si="39"/>
        <v>50</v>
      </c>
      <c r="N113" s="123">
        <f t="shared" si="39"/>
        <v>899</v>
      </c>
      <c r="O113" s="123">
        <f t="shared" si="39"/>
        <v>635</v>
      </c>
      <c r="P113" s="108">
        <f t="shared" ref="P113" si="40">N113/(N113+O113)</f>
        <v>0.58604954367666229</v>
      </c>
      <c r="Q113" s="123">
        <f t="shared" si="39"/>
        <v>16</v>
      </c>
      <c r="R113" s="123">
        <f t="shared" si="39"/>
        <v>46</v>
      </c>
    </row>
    <row r="114" spans="1:18" x14ac:dyDescent="0.25">
      <c r="A114" s="113" t="s">
        <v>123</v>
      </c>
      <c r="B114" s="116"/>
      <c r="C114" s="116"/>
      <c r="D114" s="116"/>
      <c r="E114" s="116"/>
      <c r="F114" s="116" t="s">
        <v>68</v>
      </c>
      <c r="G114" s="116"/>
      <c r="H114" s="116"/>
      <c r="I114" s="116"/>
      <c r="J114" s="116"/>
      <c r="K114" s="116"/>
      <c r="L114" s="116"/>
      <c r="M114" s="116"/>
      <c r="N114" s="116"/>
      <c r="O114" s="116"/>
      <c r="P114" s="116" t="s">
        <v>68</v>
      </c>
      <c r="Q114" s="116"/>
      <c r="R114" s="116"/>
    </row>
    <row r="115" spans="1:18" x14ac:dyDescent="0.25">
      <c r="A115" s="119" t="s">
        <v>124</v>
      </c>
      <c r="B115" s="116">
        <f>C115+D115+E115</f>
        <v>300</v>
      </c>
      <c r="C115" s="116">
        <v>277</v>
      </c>
      <c r="D115" s="116">
        <v>23</v>
      </c>
      <c r="E115" s="116">
        <v>0</v>
      </c>
      <c r="F115" s="84">
        <f t="shared" ref="F115:F124" si="41">C115/(B115-E115)</f>
        <v>0.92333333333333334</v>
      </c>
      <c r="G115" s="116">
        <v>0</v>
      </c>
      <c r="H115" s="116">
        <v>33</v>
      </c>
      <c r="I115" s="116">
        <v>52</v>
      </c>
      <c r="J115" s="116">
        <v>94</v>
      </c>
      <c r="K115" s="116">
        <v>7</v>
      </c>
      <c r="L115" s="116">
        <v>1</v>
      </c>
      <c r="M115" s="116">
        <v>12</v>
      </c>
      <c r="N115" s="116">
        <v>199</v>
      </c>
      <c r="O115" s="116">
        <v>88</v>
      </c>
      <c r="P115" s="84">
        <f t="shared" ref="P115:P124" si="42">N115/(N115+O115)</f>
        <v>0.69337979094076652</v>
      </c>
      <c r="Q115" s="116">
        <v>1</v>
      </c>
      <c r="R115" s="116">
        <v>12</v>
      </c>
    </row>
    <row r="116" spans="1:18" x14ac:dyDescent="0.25">
      <c r="A116" s="121" t="s">
        <v>77</v>
      </c>
      <c r="B116" s="116">
        <f t="shared" ref="B116:B123" si="43">C116+D116+E116</f>
        <v>173</v>
      </c>
      <c r="C116" s="116">
        <v>158</v>
      </c>
      <c r="D116" s="116">
        <v>15</v>
      </c>
      <c r="E116" s="116">
        <v>0</v>
      </c>
      <c r="F116" s="84">
        <f t="shared" si="41"/>
        <v>0.91329479768786126</v>
      </c>
      <c r="G116" s="116">
        <v>0</v>
      </c>
      <c r="H116" s="116">
        <v>20</v>
      </c>
      <c r="I116" s="116">
        <v>35</v>
      </c>
      <c r="J116" s="116">
        <v>57</v>
      </c>
      <c r="K116" s="116">
        <v>2</v>
      </c>
      <c r="L116" s="116">
        <v>1</v>
      </c>
      <c r="M116" s="116">
        <v>5</v>
      </c>
      <c r="N116" s="116">
        <v>120</v>
      </c>
      <c r="O116" s="116">
        <v>47</v>
      </c>
      <c r="P116" s="84">
        <f t="shared" si="42"/>
        <v>0.71856287425149701</v>
      </c>
      <c r="Q116" s="116">
        <v>1</v>
      </c>
      <c r="R116" s="116">
        <v>5</v>
      </c>
    </row>
    <row r="117" spans="1:18" x14ac:dyDescent="0.25">
      <c r="A117" s="121" t="s">
        <v>145</v>
      </c>
      <c r="B117" s="116">
        <f t="shared" si="43"/>
        <v>1</v>
      </c>
      <c r="C117" s="116">
        <v>1</v>
      </c>
      <c r="D117" s="116">
        <v>0</v>
      </c>
      <c r="E117" s="116">
        <v>0</v>
      </c>
      <c r="F117" s="84">
        <f t="shared" si="41"/>
        <v>1</v>
      </c>
      <c r="G117" s="116">
        <v>0</v>
      </c>
      <c r="H117" s="116">
        <v>0</v>
      </c>
      <c r="I117" s="116">
        <v>1</v>
      </c>
      <c r="J117" s="116">
        <v>0</v>
      </c>
      <c r="K117" s="116">
        <v>0</v>
      </c>
      <c r="L117" s="116">
        <v>0</v>
      </c>
      <c r="M117" s="116">
        <v>0</v>
      </c>
      <c r="N117" s="116">
        <v>1</v>
      </c>
      <c r="O117" s="116">
        <v>0</v>
      </c>
      <c r="P117" s="84">
        <f t="shared" si="42"/>
        <v>1</v>
      </c>
      <c r="Q117" s="116">
        <v>0</v>
      </c>
      <c r="R117" s="116">
        <v>0</v>
      </c>
    </row>
    <row r="118" spans="1:18" x14ac:dyDescent="0.25">
      <c r="A118" s="121" t="s">
        <v>125</v>
      </c>
      <c r="B118" s="116">
        <f t="shared" si="43"/>
        <v>92</v>
      </c>
      <c r="C118" s="116">
        <v>85</v>
      </c>
      <c r="D118" s="116">
        <v>7</v>
      </c>
      <c r="E118" s="116">
        <v>0</v>
      </c>
      <c r="F118" s="84">
        <f t="shared" si="41"/>
        <v>0.92391304347826086</v>
      </c>
      <c r="G118" s="116">
        <v>0</v>
      </c>
      <c r="H118" s="116">
        <v>8</v>
      </c>
      <c r="I118" s="116">
        <v>10</v>
      </c>
      <c r="J118" s="116">
        <v>29</v>
      </c>
      <c r="K118" s="116">
        <v>3</v>
      </c>
      <c r="L118" s="116">
        <v>0</v>
      </c>
      <c r="M118" s="116">
        <v>4</v>
      </c>
      <c r="N118" s="116">
        <v>54</v>
      </c>
      <c r="O118" s="116">
        <v>35</v>
      </c>
      <c r="P118" s="84">
        <f t="shared" si="42"/>
        <v>0.6067415730337079</v>
      </c>
      <c r="Q118" s="116">
        <v>0</v>
      </c>
      <c r="R118" s="116">
        <v>3</v>
      </c>
    </row>
    <row r="119" spans="1:18" x14ac:dyDescent="0.25">
      <c r="A119" s="121" t="s">
        <v>126</v>
      </c>
      <c r="B119" s="116">
        <f t="shared" si="43"/>
        <v>11</v>
      </c>
      <c r="C119" s="116">
        <v>10</v>
      </c>
      <c r="D119" s="116">
        <v>1</v>
      </c>
      <c r="E119" s="116">
        <v>0</v>
      </c>
      <c r="F119" s="84">
        <f t="shared" si="41"/>
        <v>0.90909090909090906</v>
      </c>
      <c r="G119" s="116">
        <v>0</v>
      </c>
      <c r="H119" s="116">
        <v>1</v>
      </c>
      <c r="I119" s="116">
        <v>4</v>
      </c>
      <c r="J119" s="116">
        <v>3</v>
      </c>
      <c r="K119" s="116">
        <v>0</v>
      </c>
      <c r="L119" s="116">
        <v>0</v>
      </c>
      <c r="M119" s="116">
        <v>1</v>
      </c>
      <c r="N119" s="116">
        <v>9</v>
      </c>
      <c r="O119" s="116">
        <v>1</v>
      </c>
      <c r="P119" s="84">
        <f t="shared" si="42"/>
        <v>0.9</v>
      </c>
      <c r="Q119" s="116">
        <v>0</v>
      </c>
      <c r="R119" s="116">
        <v>1</v>
      </c>
    </row>
    <row r="120" spans="1:18" x14ac:dyDescent="0.25">
      <c r="A120" s="121" t="s">
        <v>127</v>
      </c>
      <c r="B120" s="116">
        <f t="shared" si="43"/>
        <v>6</v>
      </c>
      <c r="C120" s="116">
        <v>6</v>
      </c>
      <c r="D120" s="116">
        <v>0</v>
      </c>
      <c r="E120" s="116">
        <v>0</v>
      </c>
      <c r="F120" s="84">
        <f t="shared" si="41"/>
        <v>1</v>
      </c>
      <c r="G120" s="116">
        <v>0</v>
      </c>
      <c r="H120" s="116">
        <v>0</v>
      </c>
      <c r="I120" s="116">
        <v>1</v>
      </c>
      <c r="J120" s="116">
        <v>1</v>
      </c>
      <c r="K120" s="116">
        <v>2</v>
      </c>
      <c r="L120" s="116">
        <v>0</v>
      </c>
      <c r="M120" s="116">
        <v>2</v>
      </c>
      <c r="N120" s="116">
        <v>6</v>
      </c>
      <c r="O120" s="116">
        <v>0</v>
      </c>
      <c r="P120" s="84">
        <f t="shared" si="42"/>
        <v>1</v>
      </c>
      <c r="Q120" s="116">
        <v>0</v>
      </c>
      <c r="R120" s="116">
        <v>0</v>
      </c>
    </row>
    <row r="121" spans="1:18" x14ac:dyDescent="0.25">
      <c r="A121" s="121" t="s">
        <v>128</v>
      </c>
      <c r="B121" s="116">
        <f t="shared" si="43"/>
        <v>3</v>
      </c>
      <c r="C121" s="116">
        <v>3</v>
      </c>
      <c r="D121" s="116">
        <v>0</v>
      </c>
      <c r="E121" s="116">
        <v>0</v>
      </c>
      <c r="F121" s="84">
        <f t="shared" si="41"/>
        <v>1</v>
      </c>
      <c r="G121" s="116">
        <v>0</v>
      </c>
      <c r="H121" s="116">
        <v>0</v>
      </c>
      <c r="I121" s="116">
        <v>0</v>
      </c>
      <c r="J121" s="116">
        <v>0</v>
      </c>
      <c r="K121" s="116">
        <v>0</v>
      </c>
      <c r="L121" s="116">
        <v>0</v>
      </c>
      <c r="M121" s="116">
        <v>0</v>
      </c>
      <c r="N121" s="116">
        <v>0</v>
      </c>
      <c r="O121" s="116">
        <v>3</v>
      </c>
      <c r="P121" s="84">
        <f t="shared" si="42"/>
        <v>0</v>
      </c>
      <c r="Q121" s="116">
        <v>0</v>
      </c>
      <c r="R121" s="116">
        <v>0</v>
      </c>
    </row>
    <row r="122" spans="1:18" x14ac:dyDescent="0.25">
      <c r="A122" s="121" t="s">
        <v>129</v>
      </c>
      <c r="B122" s="116">
        <f t="shared" si="43"/>
        <v>14</v>
      </c>
      <c r="C122" s="116">
        <v>14</v>
      </c>
      <c r="D122" s="116">
        <v>0</v>
      </c>
      <c r="E122" s="116">
        <v>0</v>
      </c>
      <c r="F122" s="84">
        <f t="shared" si="41"/>
        <v>1</v>
      </c>
      <c r="G122" s="116">
        <v>0</v>
      </c>
      <c r="H122" s="116">
        <v>4</v>
      </c>
      <c r="I122" s="116">
        <v>1</v>
      </c>
      <c r="J122" s="116">
        <v>4</v>
      </c>
      <c r="K122" s="116">
        <v>0</v>
      </c>
      <c r="L122" s="116">
        <v>0</v>
      </c>
      <c r="M122" s="116">
        <v>0</v>
      </c>
      <c r="N122" s="116">
        <v>9</v>
      </c>
      <c r="O122" s="116">
        <v>2</v>
      </c>
      <c r="P122" s="84">
        <f t="shared" si="42"/>
        <v>0.81818181818181823</v>
      </c>
      <c r="Q122" s="116">
        <v>0</v>
      </c>
      <c r="R122" s="116">
        <v>3</v>
      </c>
    </row>
    <row r="123" spans="1:18" x14ac:dyDescent="0.25">
      <c r="A123" s="125" t="s">
        <v>130</v>
      </c>
      <c r="B123" s="116">
        <f t="shared" si="43"/>
        <v>126</v>
      </c>
      <c r="C123" s="116">
        <v>29</v>
      </c>
      <c r="D123" s="116">
        <v>97</v>
      </c>
      <c r="E123" s="116">
        <v>0</v>
      </c>
      <c r="F123" s="84">
        <f t="shared" si="41"/>
        <v>0.23015873015873015</v>
      </c>
      <c r="G123" s="116">
        <v>0</v>
      </c>
      <c r="H123" s="116">
        <v>7</v>
      </c>
      <c r="I123" s="116">
        <v>12</v>
      </c>
      <c r="J123" s="116">
        <v>27</v>
      </c>
      <c r="K123" s="116">
        <v>5</v>
      </c>
      <c r="L123" s="116">
        <v>0</v>
      </c>
      <c r="M123" s="116">
        <v>5</v>
      </c>
      <c r="N123" s="116">
        <v>56</v>
      </c>
      <c r="O123" s="116">
        <v>61</v>
      </c>
      <c r="P123" s="84">
        <f t="shared" si="42"/>
        <v>0.47863247863247865</v>
      </c>
      <c r="Q123" s="116">
        <v>5</v>
      </c>
      <c r="R123" s="116">
        <v>4</v>
      </c>
    </row>
    <row r="124" spans="1:18" x14ac:dyDescent="0.25">
      <c r="A124" s="122" t="s">
        <v>131</v>
      </c>
      <c r="B124" s="117">
        <f>SUM(C124:E124)</f>
        <v>426</v>
      </c>
      <c r="C124" s="117">
        <f>SUM(C115+C123)</f>
        <v>306</v>
      </c>
      <c r="D124" s="117">
        <f>SUM(D115+D123)</f>
        <v>120</v>
      </c>
      <c r="E124" s="117">
        <f t="shared" ref="E124:R124" si="44">SUM(E115+E123)</f>
        <v>0</v>
      </c>
      <c r="F124" s="108">
        <f t="shared" si="41"/>
        <v>0.71830985915492962</v>
      </c>
      <c r="G124" s="117">
        <f t="shared" si="44"/>
        <v>0</v>
      </c>
      <c r="H124" s="117">
        <f t="shared" si="44"/>
        <v>40</v>
      </c>
      <c r="I124" s="117">
        <f t="shared" si="44"/>
        <v>64</v>
      </c>
      <c r="J124" s="117">
        <f t="shared" si="44"/>
        <v>121</v>
      </c>
      <c r="K124" s="117">
        <f t="shared" si="44"/>
        <v>12</v>
      </c>
      <c r="L124" s="117">
        <f t="shared" si="44"/>
        <v>1</v>
      </c>
      <c r="M124" s="117">
        <f t="shared" si="44"/>
        <v>17</v>
      </c>
      <c r="N124" s="117">
        <f t="shared" si="44"/>
        <v>255</v>
      </c>
      <c r="O124" s="117">
        <f t="shared" si="44"/>
        <v>149</v>
      </c>
      <c r="P124" s="108">
        <f t="shared" si="42"/>
        <v>0.63118811881188119</v>
      </c>
      <c r="Q124" s="117">
        <f t="shared" si="44"/>
        <v>6</v>
      </c>
      <c r="R124" s="117">
        <f t="shared" si="44"/>
        <v>16</v>
      </c>
    </row>
    <row r="125" spans="1:18" x14ac:dyDescent="0.25">
      <c r="A125" s="113" t="s">
        <v>132</v>
      </c>
      <c r="B125" s="116"/>
      <c r="C125" s="116"/>
      <c r="D125" s="116"/>
      <c r="E125" s="116"/>
      <c r="F125" s="116" t="s">
        <v>68</v>
      </c>
      <c r="G125" s="116"/>
      <c r="H125" s="116"/>
      <c r="I125" s="116"/>
      <c r="J125" s="116"/>
      <c r="K125" s="116"/>
      <c r="L125" s="116"/>
      <c r="M125" s="116"/>
      <c r="N125" s="116"/>
      <c r="O125" s="116"/>
      <c r="P125" s="116" t="s">
        <v>68</v>
      </c>
      <c r="Q125" s="116"/>
      <c r="R125" s="116"/>
    </row>
    <row r="126" spans="1:18" x14ac:dyDescent="0.25">
      <c r="A126" s="119" t="s">
        <v>133</v>
      </c>
      <c r="B126" s="116">
        <f>C126+D126+E126</f>
        <v>9</v>
      </c>
      <c r="C126" s="116">
        <v>6</v>
      </c>
      <c r="D126" s="116">
        <v>3</v>
      </c>
      <c r="E126" s="116">
        <v>0</v>
      </c>
      <c r="F126" s="84">
        <f t="shared" ref="F126:F134" si="45">C126/(B126-E126)</f>
        <v>0.66666666666666663</v>
      </c>
      <c r="G126" s="116">
        <v>0</v>
      </c>
      <c r="H126" s="116">
        <v>0</v>
      </c>
      <c r="I126" s="116">
        <v>2</v>
      </c>
      <c r="J126" s="116">
        <v>5</v>
      </c>
      <c r="K126" s="116">
        <v>0</v>
      </c>
      <c r="L126" s="116">
        <v>0</v>
      </c>
      <c r="M126" s="116">
        <v>0</v>
      </c>
      <c r="N126" s="116">
        <v>7</v>
      </c>
      <c r="O126" s="116">
        <v>1</v>
      </c>
      <c r="P126" s="84">
        <f t="shared" ref="P126:P134" si="46">N126/(N126+O126)</f>
        <v>0.875</v>
      </c>
      <c r="Q126" s="116">
        <v>0</v>
      </c>
      <c r="R126" s="116">
        <v>1</v>
      </c>
    </row>
    <row r="127" spans="1:18" x14ac:dyDescent="0.25">
      <c r="A127" s="119" t="s">
        <v>134</v>
      </c>
      <c r="B127" s="116">
        <f t="shared" ref="B127:B133" si="47">C127+D127+E127</f>
        <v>189</v>
      </c>
      <c r="C127" s="116">
        <v>111</v>
      </c>
      <c r="D127" s="116">
        <v>78</v>
      </c>
      <c r="E127" s="116">
        <v>0</v>
      </c>
      <c r="F127" s="84">
        <f t="shared" si="45"/>
        <v>0.58730158730158732</v>
      </c>
      <c r="G127" s="116">
        <v>0</v>
      </c>
      <c r="H127" s="116">
        <v>19</v>
      </c>
      <c r="I127" s="116">
        <v>11</v>
      </c>
      <c r="J127" s="116">
        <v>31</v>
      </c>
      <c r="K127" s="116">
        <v>0</v>
      </c>
      <c r="L127" s="116">
        <v>0</v>
      </c>
      <c r="M127" s="116">
        <v>7</v>
      </c>
      <c r="N127" s="116">
        <v>68</v>
      </c>
      <c r="O127" s="116">
        <v>112</v>
      </c>
      <c r="P127" s="84">
        <f t="shared" si="46"/>
        <v>0.37777777777777777</v>
      </c>
      <c r="Q127" s="116">
        <v>3</v>
      </c>
      <c r="R127" s="116">
        <v>6</v>
      </c>
    </row>
    <row r="128" spans="1:18" x14ac:dyDescent="0.25">
      <c r="A128" s="121" t="s">
        <v>77</v>
      </c>
      <c r="B128" s="116">
        <f t="shared" si="47"/>
        <v>155</v>
      </c>
      <c r="C128" s="116">
        <v>84</v>
      </c>
      <c r="D128" s="116">
        <v>71</v>
      </c>
      <c r="E128" s="116">
        <v>0</v>
      </c>
      <c r="F128" s="84">
        <f t="shared" si="45"/>
        <v>0.54193548387096779</v>
      </c>
      <c r="G128" s="116">
        <v>0</v>
      </c>
      <c r="H128" s="116">
        <v>18</v>
      </c>
      <c r="I128" s="116">
        <v>11</v>
      </c>
      <c r="J128" s="116">
        <v>20</v>
      </c>
      <c r="K128" s="116">
        <v>0</v>
      </c>
      <c r="L128" s="116">
        <v>0</v>
      </c>
      <c r="M128" s="116">
        <v>5</v>
      </c>
      <c r="N128" s="116">
        <v>54</v>
      </c>
      <c r="O128" s="116">
        <v>94</v>
      </c>
      <c r="P128" s="84">
        <f t="shared" si="46"/>
        <v>0.36486486486486486</v>
      </c>
      <c r="Q128" s="116">
        <v>3</v>
      </c>
      <c r="R128" s="116">
        <v>4</v>
      </c>
    </row>
    <row r="129" spans="1:18" x14ac:dyDescent="0.25">
      <c r="A129" s="121" t="s">
        <v>135</v>
      </c>
      <c r="B129" s="116">
        <f t="shared" si="47"/>
        <v>2</v>
      </c>
      <c r="C129" s="116">
        <v>1</v>
      </c>
      <c r="D129" s="116">
        <v>1</v>
      </c>
      <c r="E129" s="116">
        <v>0</v>
      </c>
      <c r="F129" s="84">
        <f t="shared" si="45"/>
        <v>0.5</v>
      </c>
      <c r="G129" s="116">
        <v>0</v>
      </c>
      <c r="H129" s="116">
        <v>0</v>
      </c>
      <c r="I129" s="116">
        <v>0</v>
      </c>
      <c r="J129" s="116">
        <v>2</v>
      </c>
      <c r="K129" s="116">
        <v>0</v>
      </c>
      <c r="L129" s="116">
        <v>0</v>
      </c>
      <c r="M129" s="116">
        <v>0</v>
      </c>
      <c r="N129" s="116">
        <v>2</v>
      </c>
      <c r="O129" s="116">
        <v>0</v>
      </c>
      <c r="P129" s="84">
        <f t="shared" si="46"/>
        <v>1</v>
      </c>
      <c r="Q129" s="116">
        <v>0</v>
      </c>
      <c r="R129" s="116">
        <v>0</v>
      </c>
    </row>
    <row r="130" spans="1:18" x14ac:dyDescent="0.25">
      <c r="A130" s="121" t="s">
        <v>136</v>
      </c>
      <c r="B130" s="116">
        <f t="shared" si="47"/>
        <v>9</v>
      </c>
      <c r="C130" s="116">
        <v>8</v>
      </c>
      <c r="D130" s="116">
        <v>1</v>
      </c>
      <c r="E130" s="116">
        <v>0</v>
      </c>
      <c r="F130" s="84">
        <f t="shared" si="45"/>
        <v>0.88888888888888884</v>
      </c>
      <c r="G130" s="116">
        <v>0</v>
      </c>
      <c r="H130" s="116">
        <v>1</v>
      </c>
      <c r="I130" s="116">
        <v>0</v>
      </c>
      <c r="J130" s="116">
        <v>2</v>
      </c>
      <c r="K130" s="116">
        <v>0</v>
      </c>
      <c r="L130" s="116">
        <v>0</v>
      </c>
      <c r="M130" s="116">
        <v>1</v>
      </c>
      <c r="N130" s="116">
        <v>4</v>
      </c>
      <c r="O130" s="116">
        <v>5</v>
      </c>
      <c r="P130" s="84">
        <f t="shared" si="46"/>
        <v>0.44444444444444442</v>
      </c>
      <c r="Q130" s="116">
        <v>0</v>
      </c>
      <c r="R130" s="116">
        <v>0</v>
      </c>
    </row>
    <row r="131" spans="1:18" x14ac:dyDescent="0.25">
      <c r="A131" s="121" t="s">
        <v>134</v>
      </c>
      <c r="B131" s="116">
        <f t="shared" si="47"/>
        <v>10</v>
      </c>
      <c r="C131" s="116">
        <v>7</v>
      </c>
      <c r="D131" s="116">
        <v>3</v>
      </c>
      <c r="E131" s="116">
        <v>0</v>
      </c>
      <c r="F131" s="84">
        <f t="shared" si="45"/>
        <v>0.7</v>
      </c>
      <c r="G131" s="116">
        <v>0</v>
      </c>
      <c r="H131" s="116">
        <v>0</v>
      </c>
      <c r="I131" s="116">
        <v>0</v>
      </c>
      <c r="J131" s="116">
        <v>1</v>
      </c>
      <c r="K131" s="116">
        <v>0</v>
      </c>
      <c r="L131" s="116">
        <v>0</v>
      </c>
      <c r="M131" s="116">
        <v>0</v>
      </c>
      <c r="N131" s="116">
        <v>1</v>
      </c>
      <c r="O131" s="116">
        <v>8</v>
      </c>
      <c r="P131" s="84">
        <f t="shared" si="46"/>
        <v>0.1111111111111111</v>
      </c>
      <c r="Q131" s="116">
        <v>0</v>
      </c>
      <c r="R131" s="116">
        <v>1</v>
      </c>
    </row>
    <row r="132" spans="1:18" x14ac:dyDescent="0.25">
      <c r="A132" s="121" t="s">
        <v>137</v>
      </c>
      <c r="B132" s="116">
        <f t="shared" si="47"/>
        <v>13</v>
      </c>
      <c r="C132" s="116">
        <v>11</v>
      </c>
      <c r="D132" s="116">
        <v>2</v>
      </c>
      <c r="E132" s="116">
        <v>0</v>
      </c>
      <c r="F132" s="84">
        <f t="shared" si="45"/>
        <v>0.84615384615384615</v>
      </c>
      <c r="G132" s="116">
        <v>0</v>
      </c>
      <c r="H132" s="116">
        <v>0</v>
      </c>
      <c r="I132" s="116">
        <v>0</v>
      </c>
      <c r="J132" s="116">
        <v>6</v>
      </c>
      <c r="K132" s="116">
        <v>0</v>
      </c>
      <c r="L132" s="116">
        <v>0</v>
      </c>
      <c r="M132" s="116">
        <v>1</v>
      </c>
      <c r="N132" s="116">
        <v>7</v>
      </c>
      <c r="O132" s="116">
        <v>5</v>
      </c>
      <c r="P132" s="84">
        <f t="shared" si="46"/>
        <v>0.58333333333333337</v>
      </c>
      <c r="Q132" s="116">
        <v>0</v>
      </c>
      <c r="R132" s="116">
        <v>1</v>
      </c>
    </row>
    <row r="133" spans="1:18" x14ac:dyDescent="0.25">
      <c r="A133" s="119" t="s">
        <v>138</v>
      </c>
      <c r="B133" s="116">
        <f t="shared" si="47"/>
        <v>42</v>
      </c>
      <c r="C133" s="116">
        <v>30</v>
      </c>
      <c r="D133" s="116">
        <v>12</v>
      </c>
      <c r="E133" s="116">
        <v>0</v>
      </c>
      <c r="F133" s="84">
        <f t="shared" si="45"/>
        <v>0.7142857142857143</v>
      </c>
      <c r="G133" s="116">
        <v>0</v>
      </c>
      <c r="H133" s="116">
        <v>3</v>
      </c>
      <c r="I133" s="116">
        <v>3</v>
      </c>
      <c r="J133" s="116">
        <v>4</v>
      </c>
      <c r="K133" s="116">
        <v>0</v>
      </c>
      <c r="L133" s="116">
        <v>0</v>
      </c>
      <c r="M133" s="116">
        <v>4</v>
      </c>
      <c r="N133" s="116">
        <v>14</v>
      </c>
      <c r="O133" s="116">
        <v>26</v>
      </c>
      <c r="P133" s="84">
        <f t="shared" si="46"/>
        <v>0.35</v>
      </c>
      <c r="Q133" s="116">
        <v>2</v>
      </c>
      <c r="R133" s="116">
        <v>0</v>
      </c>
    </row>
    <row r="134" spans="1:18" x14ac:dyDescent="0.25">
      <c r="A134" s="122" t="s">
        <v>139</v>
      </c>
      <c r="B134" s="117">
        <f>SUM(C134:E134)</f>
        <v>240</v>
      </c>
      <c r="C134" s="117">
        <f>SUM(C126+C127+C133)</f>
        <v>147</v>
      </c>
      <c r="D134" s="117">
        <f t="shared" ref="D134" si="48">SUM(D126+D127+D133)</f>
        <v>93</v>
      </c>
      <c r="E134" s="117">
        <f t="shared" ref="E134" si="49">SUM(E126+E127+E133)</f>
        <v>0</v>
      </c>
      <c r="F134" s="108">
        <f t="shared" si="45"/>
        <v>0.61250000000000004</v>
      </c>
      <c r="G134" s="117">
        <f t="shared" ref="G134" si="50">SUM(G126+G127+G133)</f>
        <v>0</v>
      </c>
      <c r="H134" s="117">
        <f t="shared" ref="H134" si="51">SUM(H126+H127+H133)</f>
        <v>22</v>
      </c>
      <c r="I134" s="117">
        <f t="shared" ref="I134" si="52">SUM(I126+I127+I133)</f>
        <v>16</v>
      </c>
      <c r="J134" s="117">
        <f t="shared" ref="J134" si="53">SUM(J126+J127+J133)</f>
        <v>40</v>
      </c>
      <c r="K134" s="117">
        <f t="shared" ref="K134" si="54">SUM(K126+K127+K133)</f>
        <v>0</v>
      </c>
      <c r="L134" s="117">
        <f t="shared" ref="L134" si="55">SUM(L126+L127+L133)</f>
        <v>0</v>
      </c>
      <c r="M134" s="117">
        <f t="shared" ref="M134" si="56">SUM(M126+M127+M133)</f>
        <v>11</v>
      </c>
      <c r="N134" s="117">
        <f t="shared" ref="N134" si="57">SUM(N126+N127+N133)</f>
        <v>89</v>
      </c>
      <c r="O134" s="117">
        <f t="shared" ref="O134" si="58">SUM(O126+O127+O133)</f>
        <v>139</v>
      </c>
      <c r="P134" s="108">
        <f t="shared" si="46"/>
        <v>0.39035087719298245</v>
      </c>
      <c r="Q134" s="117">
        <f t="shared" ref="Q134" si="59">SUM(Q126+Q127+Q133)</f>
        <v>5</v>
      </c>
      <c r="R134" s="117">
        <f t="shared" ref="R134" si="60">SUM(R126+R127+R133)</f>
        <v>7</v>
      </c>
    </row>
    <row r="135" spans="1:18" x14ac:dyDescent="0.25">
      <c r="A135" s="113" t="s">
        <v>140</v>
      </c>
      <c r="B135" s="126">
        <f>SUM(C135:E135)</f>
        <v>11709</v>
      </c>
      <c r="C135" s="126">
        <f>SUM(C50+C80+C102+C113+C124+C134)</f>
        <v>6617</v>
      </c>
      <c r="D135" s="126">
        <f t="shared" ref="D135" si="61">SUM(D50+D80+D102+D113+D124+D134)</f>
        <v>5085</v>
      </c>
      <c r="E135" s="126">
        <f>SUM(E50+E80+E102+E113+E124+E134)</f>
        <v>7</v>
      </c>
      <c r="F135" s="127">
        <v>0.56499999999999995</v>
      </c>
      <c r="G135" s="126">
        <f>SUM(G50+G80+G102+G113+G124+G134)</f>
        <v>12</v>
      </c>
      <c r="H135" s="126">
        <f t="shared" ref="H135:R135" si="62">SUM(H50+H80+H102+H113+H124+H134)</f>
        <v>1930</v>
      </c>
      <c r="I135" s="126">
        <f t="shared" si="62"/>
        <v>1948</v>
      </c>
      <c r="J135" s="126">
        <f t="shared" si="62"/>
        <v>2329</v>
      </c>
      <c r="K135" s="126">
        <f t="shared" si="62"/>
        <v>171</v>
      </c>
      <c r="L135" s="126">
        <f t="shared" si="62"/>
        <v>6</v>
      </c>
      <c r="M135" s="126">
        <f t="shared" si="62"/>
        <v>479</v>
      </c>
      <c r="N135" s="126">
        <f t="shared" si="62"/>
        <v>6875</v>
      </c>
      <c r="O135" s="126">
        <f t="shared" si="62"/>
        <v>3664</v>
      </c>
      <c r="P135" s="127">
        <v>0.65200000000000002</v>
      </c>
      <c r="Q135" s="126">
        <f t="shared" si="62"/>
        <v>790</v>
      </c>
      <c r="R135" s="126">
        <f t="shared" si="62"/>
        <v>380</v>
      </c>
    </row>
  </sheetData>
  <pageMargins left="0.7" right="0.7" top="0.75" bottom="0.75" header="0.3" footer="0.3"/>
  <pageSetup scale="61" orientation="landscape" r:id="rId1"/>
  <headerFooter>
    <oddHeader>&amp;L&amp;"-,Bold"Program Level Data&amp;C&amp;"-,Bold"Table 30 &amp;R&amp;"-,Bold"Undergraduate Major Enrollment by Gender and Ethnicity</oddHeader>
    <oddFooter>&amp;L&amp;"-,Bold"Office of Institutional Research, UMass Boston</oddFooter>
  </headerFooter>
  <rowBreaks count="2" manualBreakCount="2">
    <brk id="50" max="16383" man="1"/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99B31-2758-4FFF-A0BE-4F97E56D7013}">
  <dimension ref="A1:S187"/>
  <sheetViews>
    <sheetView zoomScaleNormal="100" workbookViewId="0">
      <selection activeCell="A138" sqref="A138"/>
    </sheetView>
  </sheetViews>
  <sheetFormatPr defaultRowHeight="15" x14ac:dyDescent="0.25"/>
  <cols>
    <col min="1" max="1" width="40.42578125" customWidth="1"/>
  </cols>
  <sheetData>
    <row r="1" spans="1:18" ht="18.75" x14ac:dyDescent="0.3">
      <c r="A1" s="133" t="s">
        <v>146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32"/>
    </row>
    <row r="2" spans="1:18" x14ac:dyDescent="0.25">
      <c r="A2" s="3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32"/>
    </row>
    <row r="3" spans="1:18" ht="75.75" thickBot="1" x14ac:dyDescent="0.3">
      <c r="A3" s="79"/>
      <c r="B3" s="19" t="s">
        <v>2</v>
      </c>
      <c r="C3" s="19" t="s">
        <v>3</v>
      </c>
      <c r="D3" s="19" t="s">
        <v>4</v>
      </c>
      <c r="E3" s="19" t="s">
        <v>147</v>
      </c>
      <c r="F3" s="19" t="s">
        <v>148</v>
      </c>
      <c r="G3" s="19" t="s">
        <v>7</v>
      </c>
      <c r="H3" s="19" t="s">
        <v>8</v>
      </c>
      <c r="I3" s="19" t="s">
        <v>149</v>
      </c>
      <c r="J3" s="19" t="s">
        <v>150</v>
      </c>
      <c r="K3" s="19" t="s">
        <v>151</v>
      </c>
      <c r="L3" s="19" t="s">
        <v>152</v>
      </c>
      <c r="M3" s="19" t="s">
        <v>153</v>
      </c>
      <c r="N3" s="19" t="s">
        <v>154</v>
      </c>
      <c r="O3" s="19" t="s">
        <v>15</v>
      </c>
      <c r="P3" s="20" t="s">
        <v>155</v>
      </c>
      <c r="Q3" s="20" t="s">
        <v>156</v>
      </c>
      <c r="R3" s="19" t="s">
        <v>157</v>
      </c>
    </row>
    <row r="4" spans="1:18" s="2" customFormat="1" x14ac:dyDescent="0.25">
      <c r="A4" s="2" t="s">
        <v>19</v>
      </c>
    </row>
    <row r="5" spans="1:18" x14ac:dyDescent="0.25">
      <c r="A5" s="82" t="s">
        <v>20</v>
      </c>
      <c r="B5" s="83">
        <f>C5+D5+E5</f>
        <v>14</v>
      </c>
      <c r="C5" s="83">
        <v>9</v>
      </c>
      <c r="D5" s="83">
        <v>5</v>
      </c>
      <c r="E5" s="83">
        <v>0</v>
      </c>
      <c r="F5" s="84">
        <f>C5/(B5-E5)</f>
        <v>0.6428571428571429</v>
      </c>
      <c r="G5" s="83">
        <v>0</v>
      </c>
      <c r="H5" s="83">
        <v>0</v>
      </c>
      <c r="I5" s="83">
        <v>11</v>
      </c>
      <c r="J5" s="83">
        <v>1</v>
      </c>
      <c r="K5" s="83">
        <v>2</v>
      </c>
      <c r="L5" s="83">
        <v>0</v>
      </c>
      <c r="M5" s="83">
        <v>0</v>
      </c>
      <c r="N5" s="83">
        <f>SUM(G5:M5)</f>
        <v>14</v>
      </c>
      <c r="O5" s="83">
        <v>0</v>
      </c>
      <c r="P5" s="84">
        <f>N5/(N5+O5)</f>
        <v>1</v>
      </c>
      <c r="Q5" s="83">
        <v>0</v>
      </c>
      <c r="R5" s="83">
        <v>0</v>
      </c>
    </row>
    <row r="6" spans="1:18" x14ac:dyDescent="0.25">
      <c r="A6" s="91" t="s">
        <v>21</v>
      </c>
      <c r="B6" s="83">
        <f t="shared" ref="B6:B52" si="0">C6+D6+E6</f>
        <v>9</v>
      </c>
      <c r="C6" s="83">
        <v>2</v>
      </c>
      <c r="D6" s="83">
        <v>7</v>
      </c>
      <c r="E6" s="83">
        <v>0</v>
      </c>
      <c r="F6" s="84">
        <f t="shared" ref="F6:F68" si="1">C6/(B6-E6)</f>
        <v>0.22222222222222221</v>
      </c>
      <c r="G6" s="83">
        <v>0</v>
      </c>
      <c r="H6" s="83">
        <v>0</v>
      </c>
      <c r="I6" s="83">
        <v>0</v>
      </c>
      <c r="J6" s="83">
        <v>4</v>
      </c>
      <c r="K6" s="83">
        <v>0</v>
      </c>
      <c r="L6" s="83">
        <v>0</v>
      </c>
      <c r="M6" s="83">
        <v>0</v>
      </c>
      <c r="N6" s="83">
        <f t="shared" ref="N6:N69" si="2">SUM(G6:M6)</f>
        <v>4</v>
      </c>
      <c r="O6" s="83">
        <v>4</v>
      </c>
      <c r="P6" s="84">
        <f t="shared" ref="P6:P68" si="3">N6/(N6+O6)</f>
        <v>0.5</v>
      </c>
      <c r="Q6" s="83">
        <v>0</v>
      </c>
      <c r="R6" s="83">
        <v>1</v>
      </c>
    </row>
    <row r="7" spans="1:18" x14ac:dyDescent="0.25">
      <c r="A7" s="85" t="s">
        <v>22</v>
      </c>
      <c r="B7" s="83">
        <f t="shared" si="0"/>
        <v>3</v>
      </c>
      <c r="C7" s="83">
        <v>1</v>
      </c>
      <c r="D7" s="83">
        <v>2</v>
      </c>
      <c r="E7" s="83">
        <v>0</v>
      </c>
      <c r="F7" s="84">
        <f t="shared" si="1"/>
        <v>0.33333333333333331</v>
      </c>
      <c r="G7" s="83">
        <v>0</v>
      </c>
      <c r="H7" s="83">
        <v>0</v>
      </c>
      <c r="I7" s="83">
        <v>0</v>
      </c>
      <c r="J7" s="83">
        <v>2</v>
      </c>
      <c r="K7" s="83">
        <v>0</v>
      </c>
      <c r="L7" s="83">
        <v>0</v>
      </c>
      <c r="M7" s="83">
        <v>0</v>
      </c>
      <c r="N7" s="83">
        <f t="shared" si="2"/>
        <v>2</v>
      </c>
      <c r="O7" s="83">
        <v>1</v>
      </c>
      <c r="P7" s="84">
        <f t="shared" si="3"/>
        <v>0.66666666666666663</v>
      </c>
      <c r="Q7" s="83">
        <v>0</v>
      </c>
      <c r="R7" s="83">
        <v>0</v>
      </c>
    </row>
    <row r="8" spans="1:18" x14ac:dyDescent="0.25">
      <c r="A8" s="85" t="s">
        <v>23</v>
      </c>
      <c r="B8" s="83">
        <f t="shared" si="0"/>
        <v>5</v>
      </c>
      <c r="C8" s="83">
        <v>0</v>
      </c>
      <c r="D8" s="83">
        <v>5</v>
      </c>
      <c r="E8" s="83">
        <v>0</v>
      </c>
      <c r="F8" s="84">
        <f t="shared" si="1"/>
        <v>0</v>
      </c>
      <c r="G8" s="83">
        <v>0</v>
      </c>
      <c r="H8" s="83">
        <v>0</v>
      </c>
      <c r="I8" s="83">
        <v>0</v>
      </c>
      <c r="J8" s="83">
        <v>1</v>
      </c>
      <c r="K8" s="83">
        <v>0</v>
      </c>
      <c r="L8" s="83">
        <v>0</v>
      </c>
      <c r="M8" s="83">
        <v>0</v>
      </c>
      <c r="N8" s="83">
        <f t="shared" si="2"/>
        <v>1</v>
      </c>
      <c r="O8" s="83">
        <v>3</v>
      </c>
      <c r="P8" s="84">
        <f t="shared" si="3"/>
        <v>0.25</v>
      </c>
      <c r="Q8" s="83">
        <v>0</v>
      </c>
      <c r="R8" s="83">
        <v>1</v>
      </c>
    </row>
    <row r="9" spans="1:18" ht="16.5" customHeight="1" x14ac:dyDescent="0.25">
      <c r="A9" s="85" t="s">
        <v>158</v>
      </c>
      <c r="B9" s="83">
        <f t="shared" si="0"/>
        <v>1</v>
      </c>
      <c r="C9" s="83">
        <v>1</v>
      </c>
      <c r="D9" s="83">
        <v>0</v>
      </c>
      <c r="E9" s="83">
        <v>0</v>
      </c>
      <c r="F9" s="84">
        <f t="shared" si="1"/>
        <v>1</v>
      </c>
      <c r="G9" s="83">
        <v>0</v>
      </c>
      <c r="H9" s="83">
        <v>0</v>
      </c>
      <c r="I9" s="83">
        <v>0</v>
      </c>
      <c r="J9" s="83">
        <v>1</v>
      </c>
      <c r="K9" s="83">
        <v>0</v>
      </c>
      <c r="L9" s="83">
        <v>0</v>
      </c>
      <c r="M9" s="83">
        <v>0</v>
      </c>
      <c r="N9" s="83">
        <f t="shared" si="2"/>
        <v>1</v>
      </c>
      <c r="O9" s="83">
        <v>0</v>
      </c>
      <c r="P9" s="84">
        <f t="shared" si="3"/>
        <v>1</v>
      </c>
      <c r="Q9" s="83">
        <v>0</v>
      </c>
      <c r="R9" s="83">
        <v>0</v>
      </c>
    </row>
    <row r="10" spans="1:18" x14ac:dyDescent="0.25">
      <c r="A10" s="91" t="s">
        <v>25</v>
      </c>
      <c r="B10" s="83">
        <f t="shared" si="0"/>
        <v>78</v>
      </c>
      <c r="C10" s="83">
        <v>60</v>
      </c>
      <c r="D10" s="83">
        <v>18</v>
      </c>
      <c r="E10" s="83">
        <v>0</v>
      </c>
      <c r="F10" s="84">
        <f t="shared" si="1"/>
        <v>0.76923076923076927</v>
      </c>
      <c r="G10" s="83">
        <v>0</v>
      </c>
      <c r="H10" s="83">
        <v>2</v>
      </c>
      <c r="I10" s="83">
        <v>7</v>
      </c>
      <c r="J10" s="83">
        <v>10</v>
      </c>
      <c r="K10" s="83">
        <v>0</v>
      </c>
      <c r="L10" s="83">
        <v>0</v>
      </c>
      <c r="M10" s="83">
        <v>6</v>
      </c>
      <c r="N10" s="83">
        <f t="shared" si="2"/>
        <v>25</v>
      </c>
      <c r="O10" s="83">
        <v>45</v>
      </c>
      <c r="P10" s="84">
        <f t="shared" si="3"/>
        <v>0.35714285714285715</v>
      </c>
      <c r="Q10" s="83">
        <v>1</v>
      </c>
      <c r="R10" s="83">
        <v>7</v>
      </c>
    </row>
    <row r="11" spans="1:18" x14ac:dyDescent="0.25">
      <c r="A11" s="82" t="s">
        <v>26</v>
      </c>
      <c r="B11" s="83">
        <f t="shared" si="0"/>
        <v>121</v>
      </c>
      <c r="C11" s="83">
        <v>78</v>
      </c>
      <c r="D11" s="83">
        <v>43</v>
      </c>
      <c r="E11" s="83">
        <v>0</v>
      </c>
      <c r="F11" s="84">
        <f t="shared" si="1"/>
        <v>0.64462809917355368</v>
      </c>
      <c r="G11" s="83">
        <v>0</v>
      </c>
      <c r="H11" s="83">
        <v>21</v>
      </c>
      <c r="I11" s="83">
        <v>23</v>
      </c>
      <c r="J11" s="83">
        <v>22</v>
      </c>
      <c r="K11" s="83">
        <v>0</v>
      </c>
      <c r="L11" s="83">
        <v>0</v>
      </c>
      <c r="M11" s="83">
        <v>9</v>
      </c>
      <c r="N11" s="83">
        <f t="shared" si="2"/>
        <v>75</v>
      </c>
      <c r="O11" s="83">
        <v>37</v>
      </c>
      <c r="P11" s="84">
        <f t="shared" si="3"/>
        <v>0.6696428571428571</v>
      </c>
      <c r="Q11" s="83">
        <v>5</v>
      </c>
      <c r="R11" s="83">
        <v>4</v>
      </c>
    </row>
    <row r="12" spans="1:18" x14ac:dyDescent="0.25">
      <c r="A12" s="91" t="s">
        <v>27</v>
      </c>
      <c r="B12" s="83">
        <f t="shared" si="0"/>
        <v>33</v>
      </c>
      <c r="C12" s="83">
        <v>21</v>
      </c>
      <c r="D12" s="83">
        <v>12</v>
      </c>
      <c r="E12" s="83">
        <v>0</v>
      </c>
      <c r="F12" s="84">
        <f t="shared" si="1"/>
        <v>0.63636363636363635</v>
      </c>
      <c r="G12" s="83">
        <v>1</v>
      </c>
      <c r="H12" s="83">
        <v>9</v>
      </c>
      <c r="I12" s="83">
        <v>3</v>
      </c>
      <c r="J12" s="83">
        <v>4</v>
      </c>
      <c r="K12" s="83">
        <v>0</v>
      </c>
      <c r="L12" s="83">
        <v>0</v>
      </c>
      <c r="M12" s="83">
        <v>2</v>
      </c>
      <c r="N12" s="83">
        <f t="shared" si="2"/>
        <v>19</v>
      </c>
      <c r="O12" s="83">
        <v>12</v>
      </c>
      <c r="P12" s="84">
        <f t="shared" si="3"/>
        <v>0.61290322580645162</v>
      </c>
      <c r="Q12" s="83">
        <v>2</v>
      </c>
      <c r="R12" s="83">
        <v>0</v>
      </c>
    </row>
    <row r="13" spans="1:18" x14ac:dyDescent="0.25">
      <c r="A13" s="85" t="s">
        <v>22</v>
      </c>
      <c r="B13" s="83">
        <f t="shared" si="0"/>
        <v>10</v>
      </c>
      <c r="C13" s="83">
        <v>4</v>
      </c>
      <c r="D13" s="83">
        <v>6</v>
      </c>
      <c r="E13" s="83">
        <v>0</v>
      </c>
      <c r="F13" s="84">
        <f t="shared" si="1"/>
        <v>0.4</v>
      </c>
      <c r="G13" s="83">
        <v>1</v>
      </c>
      <c r="H13" s="83">
        <v>2</v>
      </c>
      <c r="I13" s="83">
        <v>2</v>
      </c>
      <c r="J13" s="83">
        <v>1</v>
      </c>
      <c r="K13" s="83">
        <v>0</v>
      </c>
      <c r="L13" s="83">
        <v>0</v>
      </c>
      <c r="M13" s="83">
        <v>0</v>
      </c>
      <c r="N13" s="83">
        <f t="shared" si="2"/>
        <v>6</v>
      </c>
      <c r="O13" s="83">
        <v>3</v>
      </c>
      <c r="P13" s="84">
        <f t="shared" si="3"/>
        <v>0.66666666666666663</v>
      </c>
      <c r="Q13" s="83">
        <v>1</v>
      </c>
      <c r="R13" s="83">
        <v>0</v>
      </c>
    </row>
    <row r="14" spans="1:18" x14ac:dyDescent="0.25">
      <c r="A14" s="85" t="s">
        <v>29</v>
      </c>
      <c r="B14" s="83">
        <f t="shared" si="0"/>
        <v>22</v>
      </c>
      <c r="C14" s="83">
        <v>16</v>
      </c>
      <c r="D14" s="83">
        <v>6</v>
      </c>
      <c r="E14" s="83">
        <v>0</v>
      </c>
      <c r="F14" s="84">
        <f t="shared" si="1"/>
        <v>0.72727272727272729</v>
      </c>
      <c r="G14" s="83">
        <v>0</v>
      </c>
      <c r="H14" s="83">
        <v>6</v>
      </c>
      <c r="I14" s="83">
        <v>1</v>
      </c>
      <c r="J14" s="83">
        <v>3</v>
      </c>
      <c r="K14" s="83">
        <v>0</v>
      </c>
      <c r="L14" s="83">
        <v>0</v>
      </c>
      <c r="M14" s="83">
        <v>2</v>
      </c>
      <c r="N14" s="83">
        <f t="shared" si="2"/>
        <v>12</v>
      </c>
      <c r="O14" s="83">
        <v>9</v>
      </c>
      <c r="P14" s="84">
        <f t="shared" si="3"/>
        <v>0.5714285714285714</v>
      </c>
      <c r="Q14" s="83">
        <v>1</v>
      </c>
      <c r="R14" s="83">
        <v>0</v>
      </c>
    </row>
    <row r="15" spans="1:18" x14ac:dyDescent="0.25">
      <c r="A15" s="85" t="s">
        <v>28</v>
      </c>
      <c r="B15" s="83">
        <f t="shared" si="0"/>
        <v>1</v>
      </c>
      <c r="C15" s="83">
        <v>1</v>
      </c>
      <c r="D15" s="83">
        <v>0</v>
      </c>
      <c r="E15" s="83">
        <v>0</v>
      </c>
      <c r="F15" s="84">
        <f t="shared" si="1"/>
        <v>1</v>
      </c>
      <c r="G15" s="83">
        <v>0</v>
      </c>
      <c r="H15" s="83">
        <v>1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f t="shared" si="2"/>
        <v>1</v>
      </c>
      <c r="O15" s="83">
        <v>0</v>
      </c>
      <c r="P15" s="84">
        <f t="shared" si="3"/>
        <v>1</v>
      </c>
      <c r="Q15" s="83">
        <v>0</v>
      </c>
      <c r="R15" s="83">
        <v>0</v>
      </c>
    </row>
    <row r="16" spans="1:18" x14ac:dyDescent="0.25">
      <c r="A16" s="91" t="s">
        <v>30</v>
      </c>
      <c r="B16" s="83">
        <f t="shared" si="0"/>
        <v>3</v>
      </c>
      <c r="C16" s="83">
        <v>1</v>
      </c>
      <c r="D16" s="83">
        <v>2</v>
      </c>
      <c r="E16" s="83">
        <v>0</v>
      </c>
      <c r="F16" s="84">
        <f t="shared" si="1"/>
        <v>0.33333333333333331</v>
      </c>
      <c r="G16" s="83">
        <v>0</v>
      </c>
      <c r="H16" s="83">
        <v>0</v>
      </c>
      <c r="I16" s="83">
        <v>1</v>
      </c>
      <c r="J16" s="83">
        <v>0</v>
      </c>
      <c r="K16" s="83">
        <v>0</v>
      </c>
      <c r="L16" s="83">
        <v>0</v>
      </c>
      <c r="M16" s="83">
        <v>1</v>
      </c>
      <c r="N16" s="83">
        <f t="shared" si="2"/>
        <v>2</v>
      </c>
      <c r="O16" s="83">
        <v>1</v>
      </c>
      <c r="P16" s="84">
        <f t="shared" si="3"/>
        <v>0.66666666666666663</v>
      </c>
      <c r="Q16" s="83">
        <v>0</v>
      </c>
      <c r="R16" s="83">
        <v>0</v>
      </c>
    </row>
    <row r="17" spans="1:18" x14ac:dyDescent="0.25">
      <c r="A17" s="82" t="s">
        <v>31</v>
      </c>
      <c r="B17" s="83">
        <f t="shared" si="0"/>
        <v>15</v>
      </c>
      <c r="C17" s="83">
        <v>11</v>
      </c>
      <c r="D17" s="83">
        <v>4</v>
      </c>
      <c r="E17" s="83">
        <v>0</v>
      </c>
      <c r="F17" s="84">
        <f t="shared" si="1"/>
        <v>0.73333333333333328</v>
      </c>
      <c r="G17" s="83">
        <v>0</v>
      </c>
      <c r="H17" s="83">
        <v>1</v>
      </c>
      <c r="I17" s="83">
        <v>0</v>
      </c>
      <c r="J17" s="83">
        <v>3</v>
      </c>
      <c r="K17" s="83">
        <v>0</v>
      </c>
      <c r="L17" s="83">
        <v>0</v>
      </c>
      <c r="M17" s="83">
        <v>0</v>
      </c>
      <c r="N17" s="83">
        <f t="shared" si="2"/>
        <v>4</v>
      </c>
      <c r="O17" s="83">
        <v>9</v>
      </c>
      <c r="P17" s="84">
        <f t="shared" si="3"/>
        <v>0.30769230769230771</v>
      </c>
      <c r="Q17" s="83">
        <v>1</v>
      </c>
      <c r="R17" s="83">
        <v>1</v>
      </c>
    </row>
    <row r="18" spans="1:18" x14ac:dyDescent="0.25">
      <c r="A18" s="82" t="s">
        <v>32</v>
      </c>
      <c r="B18" s="83">
        <f t="shared" si="0"/>
        <v>209</v>
      </c>
      <c r="C18" s="83">
        <v>127</v>
      </c>
      <c r="D18" s="83">
        <v>82</v>
      </c>
      <c r="E18" s="83">
        <v>0</v>
      </c>
      <c r="F18" s="84">
        <f t="shared" si="1"/>
        <v>0.60765550239234445</v>
      </c>
      <c r="G18" s="83">
        <v>0</v>
      </c>
      <c r="H18" s="83">
        <v>27</v>
      </c>
      <c r="I18" s="83">
        <v>21</v>
      </c>
      <c r="J18" s="83">
        <v>41</v>
      </c>
      <c r="K18" s="83">
        <v>1</v>
      </c>
      <c r="L18" s="83">
        <v>1</v>
      </c>
      <c r="M18" s="83">
        <v>9</v>
      </c>
      <c r="N18" s="83">
        <f t="shared" si="2"/>
        <v>100</v>
      </c>
      <c r="O18" s="83">
        <v>88</v>
      </c>
      <c r="P18" s="84">
        <f t="shared" si="3"/>
        <v>0.53191489361702127</v>
      </c>
      <c r="Q18" s="83">
        <v>12</v>
      </c>
      <c r="R18" s="83">
        <v>9</v>
      </c>
    </row>
    <row r="19" spans="1:18" x14ac:dyDescent="0.25">
      <c r="A19" s="82" t="s">
        <v>33</v>
      </c>
      <c r="B19" s="83">
        <f t="shared" si="0"/>
        <v>563</v>
      </c>
      <c r="C19" s="83">
        <v>358</v>
      </c>
      <c r="D19" s="83">
        <v>205</v>
      </c>
      <c r="E19" s="83">
        <v>0</v>
      </c>
      <c r="F19" s="84">
        <f t="shared" si="1"/>
        <v>0.63587921847246887</v>
      </c>
      <c r="G19" s="83">
        <v>1</v>
      </c>
      <c r="H19" s="83">
        <v>35</v>
      </c>
      <c r="I19" s="83">
        <v>107</v>
      </c>
      <c r="J19" s="83">
        <v>182</v>
      </c>
      <c r="K19" s="83">
        <v>15</v>
      </c>
      <c r="L19" s="83">
        <v>0</v>
      </c>
      <c r="M19" s="83">
        <v>25</v>
      </c>
      <c r="N19" s="83">
        <f t="shared" si="2"/>
        <v>365</v>
      </c>
      <c r="O19" s="83">
        <v>178</v>
      </c>
      <c r="P19" s="84">
        <f t="shared" si="3"/>
        <v>0.67219152854511965</v>
      </c>
      <c r="Q19" s="83">
        <v>4</v>
      </c>
      <c r="R19" s="83">
        <v>16</v>
      </c>
    </row>
    <row r="20" spans="1:18" x14ac:dyDescent="0.25">
      <c r="A20" s="82" t="s">
        <v>34</v>
      </c>
      <c r="B20" s="83">
        <f t="shared" si="0"/>
        <v>270</v>
      </c>
      <c r="C20" s="83">
        <v>75</v>
      </c>
      <c r="D20" s="83">
        <v>195</v>
      </c>
      <c r="E20" s="83">
        <v>0</v>
      </c>
      <c r="F20" s="84">
        <f t="shared" si="1"/>
        <v>0.27777777777777779</v>
      </c>
      <c r="G20" s="83">
        <v>0</v>
      </c>
      <c r="H20" s="83">
        <v>30</v>
      </c>
      <c r="I20" s="83">
        <v>40</v>
      </c>
      <c r="J20" s="83">
        <v>38</v>
      </c>
      <c r="K20" s="83">
        <v>3</v>
      </c>
      <c r="L20" s="83">
        <v>0</v>
      </c>
      <c r="M20" s="83">
        <v>10</v>
      </c>
      <c r="N20" s="83">
        <f t="shared" si="2"/>
        <v>121</v>
      </c>
      <c r="O20" s="83">
        <v>83</v>
      </c>
      <c r="P20" s="84">
        <f t="shared" si="3"/>
        <v>0.59313725490196079</v>
      </c>
      <c r="Q20" s="83">
        <v>57</v>
      </c>
      <c r="R20" s="83">
        <v>9</v>
      </c>
    </row>
    <row r="21" spans="1:18" x14ac:dyDescent="0.25">
      <c r="A21" s="91" t="s">
        <v>159</v>
      </c>
      <c r="B21" s="83">
        <f t="shared" si="0"/>
        <v>276</v>
      </c>
      <c r="C21" s="83">
        <v>194</v>
      </c>
      <c r="D21" s="83">
        <v>82</v>
      </c>
      <c r="E21" s="83">
        <v>0</v>
      </c>
      <c r="F21" s="84">
        <f t="shared" si="1"/>
        <v>0.70289855072463769</v>
      </c>
      <c r="G21" s="83">
        <v>0</v>
      </c>
      <c r="H21" s="83">
        <v>27</v>
      </c>
      <c r="I21" s="83">
        <v>31</v>
      </c>
      <c r="J21" s="83">
        <v>61</v>
      </c>
      <c r="K21" s="83">
        <v>4</v>
      </c>
      <c r="L21" s="83">
        <v>0</v>
      </c>
      <c r="M21" s="83">
        <v>17</v>
      </c>
      <c r="N21" s="83">
        <f t="shared" si="2"/>
        <v>140</v>
      </c>
      <c r="O21" s="83">
        <v>124</v>
      </c>
      <c r="P21" s="84">
        <f t="shared" si="3"/>
        <v>0.53030303030303028</v>
      </c>
      <c r="Q21" s="83">
        <v>2</v>
      </c>
      <c r="R21" s="83">
        <v>10</v>
      </c>
    </row>
    <row r="22" spans="1:18" x14ac:dyDescent="0.25">
      <c r="A22" s="85" t="s">
        <v>22</v>
      </c>
      <c r="B22" s="83">
        <f t="shared" si="0"/>
        <v>216</v>
      </c>
      <c r="C22" s="83">
        <v>147</v>
      </c>
      <c r="D22" s="83">
        <v>69</v>
      </c>
      <c r="E22" s="83">
        <v>0</v>
      </c>
      <c r="F22" s="84">
        <f t="shared" si="1"/>
        <v>0.68055555555555558</v>
      </c>
      <c r="G22" s="83">
        <v>0</v>
      </c>
      <c r="H22" s="83">
        <v>18</v>
      </c>
      <c r="I22" s="83">
        <v>24</v>
      </c>
      <c r="J22" s="83">
        <v>51</v>
      </c>
      <c r="K22" s="83">
        <v>2</v>
      </c>
      <c r="L22" s="83">
        <v>0</v>
      </c>
      <c r="M22" s="83">
        <v>15</v>
      </c>
      <c r="N22" s="83">
        <f t="shared" si="2"/>
        <v>110</v>
      </c>
      <c r="O22" s="83">
        <v>98</v>
      </c>
      <c r="P22" s="84">
        <f t="shared" si="3"/>
        <v>0.52884615384615385</v>
      </c>
      <c r="Q22" s="83">
        <v>2</v>
      </c>
      <c r="R22" s="83">
        <v>6</v>
      </c>
    </row>
    <row r="23" spans="1:18" x14ac:dyDescent="0.25">
      <c r="A23" s="85" t="s">
        <v>36</v>
      </c>
      <c r="B23" s="83">
        <f t="shared" si="0"/>
        <v>25</v>
      </c>
      <c r="C23" s="83">
        <v>18</v>
      </c>
      <c r="D23" s="83">
        <v>7</v>
      </c>
      <c r="E23" s="83">
        <v>0</v>
      </c>
      <c r="F23" s="84">
        <f t="shared" si="1"/>
        <v>0.72</v>
      </c>
      <c r="G23" s="83">
        <v>0</v>
      </c>
      <c r="H23" s="83">
        <v>4</v>
      </c>
      <c r="I23" s="83">
        <v>1</v>
      </c>
      <c r="J23" s="83">
        <v>6</v>
      </c>
      <c r="K23" s="83">
        <v>1</v>
      </c>
      <c r="L23" s="83">
        <v>0</v>
      </c>
      <c r="M23" s="83">
        <v>2</v>
      </c>
      <c r="N23" s="83">
        <f t="shared" si="2"/>
        <v>14</v>
      </c>
      <c r="O23" s="83">
        <v>10</v>
      </c>
      <c r="P23" s="84">
        <f t="shared" si="3"/>
        <v>0.58333333333333337</v>
      </c>
      <c r="Q23" s="83">
        <v>0</v>
      </c>
      <c r="R23" s="83">
        <v>1</v>
      </c>
    </row>
    <row r="24" spans="1:18" x14ac:dyDescent="0.25">
      <c r="A24" s="85" t="s">
        <v>37</v>
      </c>
      <c r="B24" s="83">
        <f t="shared" si="0"/>
        <v>20</v>
      </c>
      <c r="C24" s="83">
        <v>15</v>
      </c>
      <c r="D24" s="83">
        <v>5</v>
      </c>
      <c r="E24" s="83">
        <v>0</v>
      </c>
      <c r="F24" s="84">
        <f t="shared" si="1"/>
        <v>0.75</v>
      </c>
      <c r="G24" s="83">
        <v>0</v>
      </c>
      <c r="H24" s="83">
        <v>2</v>
      </c>
      <c r="I24" s="83">
        <v>3</v>
      </c>
      <c r="J24" s="83">
        <v>2</v>
      </c>
      <c r="K24" s="83">
        <v>1</v>
      </c>
      <c r="L24" s="83">
        <v>0</v>
      </c>
      <c r="M24" s="83">
        <v>0</v>
      </c>
      <c r="N24" s="83">
        <f t="shared" si="2"/>
        <v>8</v>
      </c>
      <c r="O24" s="83">
        <v>11</v>
      </c>
      <c r="P24" s="84">
        <f t="shared" si="3"/>
        <v>0.42105263157894735</v>
      </c>
      <c r="Q24" s="83">
        <v>0</v>
      </c>
      <c r="R24" s="83">
        <v>1</v>
      </c>
    </row>
    <row r="25" spans="1:18" x14ac:dyDescent="0.25">
      <c r="A25" s="85" t="s">
        <v>160</v>
      </c>
      <c r="B25" s="83">
        <f t="shared" si="0"/>
        <v>1</v>
      </c>
      <c r="C25" s="83">
        <v>1</v>
      </c>
      <c r="D25" s="83">
        <v>0</v>
      </c>
      <c r="E25" s="83">
        <v>0</v>
      </c>
      <c r="F25" s="84">
        <f t="shared" si="1"/>
        <v>1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f t="shared" si="2"/>
        <v>0</v>
      </c>
      <c r="O25" s="83">
        <v>1</v>
      </c>
      <c r="P25" s="84">
        <f t="shared" si="3"/>
        <v>0</v>
      </c>
      <c r="Q25" s="83">
        <v>0</v>
      </c>
      <c r="R25" s="83">
        <v>0</v>
      </c>
    </row>
    <row r="26" spans="1:18" x14ac:dyDescent="0.25">
      <c r="A26" s="85" t="s">
        <v>161</v>
      </c>
      <c r="B26" s="83">
        <f t="shared" si="0"/>
        <v>14</v>
      </c>
      <c r="C26" s="83">
        <v>13</v>
      </c>
      <c r="D26" s="83">
        <v>1</v>
      </c>
      <c r="E26" s="83">
        <v>0</v>
      </c>
      <c r="F26" s="84">
        <f t="shared" si="1"/>
        <v>0.9285714285714286</v>
      </c>
      <c r="G26" s="83">
        <v>0</v>
      </c>
      <c r="H26" s="83">
        <v>3</v>
      </c>
      <c r="I26" s="83">
        <v>3</v>
      </c>
      <c r="J26" s="83">
        <v>2</v>
      </c>
      <c r="K26" s="83">
        <v>0</v>
      </c>
      <c r="L26" s="83">
        <v>0</v>
      </c>
      <c r="M26" s="83">
        <v>0</v>
      </c>
      <c r="N26" s="83">
        <f t="shared" si="2"/>
        <v>8</v>
      </c>
      <c r="O26" s="83">
        <v>4</v>
      </c>
      <c r="P26" s="84">
        <f t="shared" si="3"/>
        <v>0.66666666666666663</v>
      </c>
      <c r="Q26" s="83">
        <v>0</v>
      </c>
      <c r="R26" s="83">
        <v>2</v>
      </c>
    </row>
    <row r="27" spans="1:18" x14ac:dyDescent="0.25">
      <c r="A27" s="91" t="s">
        <v>40</v>
      </c>
      <c r="B27" s="83">
        <f t="shared" si="0"/>
        <v>11</v>
      </c>
      <c r="C27" s="83">
        <v>8</v>
      </c>
      <c r="D27" s="83">
        <v>3</v>
      </c>
      <c r="E27" s="83">
        <v>0</v>
      </c>
      <c r="F27" s="84">
        <f t="shared" si="1"/>
        <v>0.72727272727272729</v>
      </c>
      <c r="G27" s="83">
        <v>0</v>
      </c>
      <c r="H27" s="83">
        <v>0</v>
      </c>
      <c r="I27" s="83">
        <v>2</v>
      </c>
      <c r="J27" s="83">
        <v>3</v>
      </c>
      <c r="K27" s="83">
        <v>0</v>
      </c>
      <c r="L27" s="83">
        <v>0</v>
      </c>
      <c r="M27" s="83">
        <v>0</v>
      </c>
      <c r="N27" s="83">
        <f t="shared" si="2"/>
        <v>5</v>
      </c>
      <c r="O27" s="83">
        <v>6</v>
      </c>
      <c r="P27" s="84">
        <f t="shared" si="3"/>
        <v>0.45454545454545453</v>
      </c>
      <c r="Q27" s="83">
        <v>0</v>
      </c>
      <c r="R27" s="83">
        <v>0</v>
      </c>
    </row>
    <row r="28" spans="1:18" x14ac:dyDescent="0.25">
      <c r="A28" s="82" t="s">
        <v>41</v>
      </c>
      <c r="B28" s="83">
        <f t="shared" si="0"/>
        <v>13</v>
      </c>
      <c r="C28" s="83">
        <v>9</v>
      </c>
      <c r="D28" s="83">
        <v>4</v>
      </c>
      <c r="E28" s="83">
        <v>0</v>
      </c>
      <c r="F28" s="84">
        <f t="shared" si="1"/>
        <v>0.69230769230769229</v>
      </c>
      <c r="G28" s="83">
        <v>0</v>
      </c>
      <c r="H28" s="83">
        <v>1</v>
      </c>
      <c r="I28" s="83">
        <v>4</v>
      </c>
      <c r="J28" s="83">
        <v>2</v>
      </c>
      <c r="K28" s="83">
        <v>0</v>
      </c>
      <c r="L28" s="83">
        <v>0</v>
      </c>
      <c r="M28" s="83">
        <v>0</v>
      </c>
      <c r="N28" s="83">
        <f t="shared" si="2"/>
        <v>7</v>
      </c>
      <c r="O28" s="83">
        <v>6</v>
      </c>
      <c r="P28" s="84">
        <f t="shared" si="3"/>
        <v>0.53846153846153844</v>
      </c>
      <c r="Q28" s="83">
        <v>0</v>
      </c>
      <c r="R28" s="83">
        <v>0</v>
      </c>
    </row>
    <row r="29" spans="1:18" x14ac:dyDescent="0.25">
      <c r="A29" s="82" t="s">
        <v>43</v>
      </c>
      <c r="B29" s="83">
        <f t="shared" si="0"/>
        <v>144</v>
      </c>
      <c r="C29" s="83">
        <v>45</v>
      </c>
      <c r="D29" s="83">
        <v>98</v>
      </c>
      <c r="E29" s="83">
        <v>1</v>
      </c>
      <c r="F29" s="84">
        <f t="shared" si="1"/>
        <v>0.31468531468531469</v>
      </c>
      <c r="G29" s="83">
        <v>0</v>
      </c>
      <c r="H29" s="83">
        <v>5</v>
      </c>
      <c r="I29" s="83">
        <v>10</v>
      </c>
      <c r="J29" s="83">
        <v>19</v>
      </c>
      <c r="K29" s="83">
        <v>0</v>
      </c>
      <c r="L29" s="83">
        <v>0</v>
      </c>
      <c r="M29" s="83">
        <v>3</v>
      </c>
      <c r="N29" s="83">
        <f t="shared" si="2"/>
        <v>37</v>
      </c>
      <c r="O29" s="83">
        <v>98</v>
      </c>
      <c r="P29" s="84">
        <f t="shared" si="3"/>
        <v>0.27407407407407408</v>
      </c>
      <c r="Q29" s="83">
        <v>4</v>
      </c>
      <c r="R29" s="83">
        <v>5</v>
      </c>
    </row>
    <row r="30" spans="1:18" x14ac:dyDescent="0.25">
      <c r="A30" s="82" t="s">
        <v>44</v>
      </c>
      <c r="B30" s="83">
        <f t="shared" si="0"/>
        <v>3</v>
      </c>
      <c r="C30" s="83">
        <v>1</v>
      </c>
      <c r="D30" s="83">
        <v>2</v>
      </c>
      <c r="E30" s="83">
        <v>0</v>
      </c>
      <c r="F30" s="84">
        <f t="shared" si="1"/>
        <v>0.33333333333333331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f t="shared" si="2"/>
        <v>0</v>
      </c>
      <c r="O30" s="83">
        <v>3</v>
      </c>
      <c r="P30" s="84">
        <f t="shared" si="3"/>
        <v>0</v>
      </c>
      <c r="Q30" s="83">
        <v>0</v>
      </c>
      <c r="R30" s="83">
        <v>0</v>
      </c>
    </row>
    <row r="31" spans="1:18" x14ac:dyDescent="0.25">
      <c r="A31" s="82" t="s">
        <v>45</v>
      </c>
      <c r="B31" s="83">
        <f t="shared" si="0"/>
        <v>83</v>
      </c>
      <c r="C31" s="83">
        <v>70</v>
      </c>
      <c r="D31" s="83">
        <v>13</v>
      </c>
      <c r="E31" s="83">
        <v>0</v>
      </c>
      <c r="F31" s="84">
        <f t="shared" si="1"/>
        <v>0.84337349397590367</v>
      </c>
      <c r="G31" s="83">
        <v>0</v>
      </c>
      <c r="H31" s="83">
        <v>3</v>
      </c>
      <c r="I31" s="83">
        <v>31</v>
      </c>
      <c r="J31" s="83">
        <v>21</v>
      </c>
      <c r="K31" s="83">
        <v>2</v>
      </c>
      <c r="L31" s="83">
        <v>0</v>
      </c>
      <c r="M31" s="83">
        <v>9</v>
      </c>
      <c r="N31" s="83">
        <f t="shared" si="2"/>
        <v>66</v>
      </c>
      <c r="O31" s="83">
        <v>15</v>
      </c>
      <c r="P31" s="84">
        <f t="shared" si="3"/>
        <v>0.81481481481481477</v>
      </c>
      <c r="Q31" s="83">
        <v>0</v>
      </c>
      <c r="R31" s="83">
        <v>2</v>
      </c>
    </row>
    <row r="32" spans="1:18" x14ac:dyDescent="0.25">
      <c r="A32" s="82" t="s">
        <v>46</v>
      </c>
      <c r="B32" s="83">
        <f t="shared" si="0"/>
        <v>122</v>
      </c>
      <c r="C32" s="83">
        <v>77</v>
      </c>
      <c r="D32" s="83">
        <v>45</v>
      </c>
      <c r="E32" s="83">
        <v>0</v>
      </c>
      <c r="F32" s="84">
        <f t="shared" si="1"/>
        <v>0.63114754098360659</v>
      </c>
      <c r="G32" s="83">
        <v>0</v>
      </c>
      <c r="H32" s="83">
        <v>10</v>
      </c>
      <c r="I32" s="83">
        <v>15</v>
      </c>
      <c r="J32" s="83">
        <v>28</v>
      </c>
      <c r="K32" s="83">
        <v>1</v>
      </c>
      <c r="L32" s="83">
        <v>0</v>
      </c>
      <c r="M32" s="83">
        <v>3</v>
      </c>
      <c r="N32" s="83">
        <f t="shared" si="2"/>
        <v>57</v>
      </c>
      <c r="O32" s="83">
        <v>48</v>
      </c>
      <c r="P32" s="84">
        <f t="shared" si="3"/>
        <v>0.54285714285714282</v>
      </c>
      <c r="Q32" s="83">
        <v>10</v>
      </c>
      <c r="R32" s="83">
        <v>7</v>
      </c>
    </row>
    <row r="33" spans="1:18" x14ac:dyDescent="0.25">
      <c r="A33" s="82" t="s">
        <v>47</v>
      </c>
      <c r="B33" s="83">
        <f t="shared" si="0"/>
        <v>5</v>
      </c>
      <c r="C33" s="83">
        <v>4</v>
      </c>
      <c r="D33" s="83">
        <v>1</v>
      </c>
      <c r="E33" s="83">
        <v>0</v>
      </c>
      <c r="F33" s="84">
        <f t="shared" si="1"/>
        <v>0.8</v>
      </c>
      <c r="G33" s="83">
        <v>0</v>
      </c>
      <c r="H33" s="83">
        <v>0</v>
      </c>
      <c r="I33" s="83">
        <v>0</v>
      </c>
      <c r="J33" s="83">
        <v>2</v>
      </c>
      <c r="K33" s="83">
        <v>0</v>
      </c>
      <c r="L33" s="83">
        <v>0</v>
      </c>
      <c r="M33" s="83">
        <v>1</v>
      </c>
      <c r="N33" s="83">
        <f t="shared" si="2"/>
        <v>3</v>
      </c>
      <c r="O33" s="83">
        <v>1</v>
      </c>
      <c r="P33" s="84">
        <f t="shared" si="3"/>
        <v>0.75</v>
      </c>
      <c r="Q33" s="83">
        <v>0</v>
      </c>
      <c r="R33" s="83">
        <v>1</v>
      </c>
    </row>
    <row r="34" spans="1:18" x14ac:dyDescent="0.25">
      <c r="A34" s="82" t="s">
        <v>48</v>
      </c>
      <c r="B34" s="83">
        <f t="shared" si="0"/>
        <v>11</v>
      </c>
      <c r="C34" s="83">
        <v>4</v>
      </c>
      <c r="D34" s="83">
        <v>7</v>
      </c>
      <c r="E34" s="83">
        <v>0</v>
      </c>
      <c r="F34" s="84">
        <f t="shared" si="1"/>
        <v>0.36363636363636365</v>
      </c>
      <c r="G34" s="83">
        <v>0</v>
      </c>
      <c r="H34" s="83">
        <v>0</v>
      </c>
      <c r="I34" s="83">
        <v>2</v>
      </c>
      <c r="J34" s="83">
        <v>0</v>
      </c>
      <c r="K34" s="83">
        <v>0</v>
      </c>
      <c r="L34" s="83">
        <v>0</v>
      </c>
      <c r="M34" s="83">
        <v>0</v>
      </c>
      <c r="N34" s="83">
        <f t="shared" si="2"/>
        <v>2</v>
      </c>
      <c r="O34" s="83">
        <v>8</v>
      </c>
      <c r="P34" s="84">
        <f t="shared" si="3"/>
        <v>0.2</v>
      </c>
      <c r="Q34" s="83">
        <v>1</v>
      </c>
      <c r="R34" s="83">
        <v>0</v>
      </c>
    </row>
    <row r="35" spans="1:18" x14ac:dyDescent="0.25">
      <c r="A35" s="91" t="s">
        <v>49</v>
      </c>
      <c r="B35" s="83">
        <f t="shared" si="0"/>
        <v>22</v>
      </c>
      <c r="C35" s="83">
        <v>16</v>
      </c>
      <c r="D35" s="83">
        <v>6</v>
      </c>
      <c r="E35" s="83">
        <v>0</v>
      </c>
      <c r="F35" s="84">
        <f t="shared" si="1"/>
        <v>0.72727272727272729</v>
      </c>
      <c r="G35" s="83">
        <v>0</v>
      </c>
      <c r="H35" s="83">
        <v>1</v>
      </c>
      <c r="I35" s="83">
        <v>1</v>
      </c>
      <c r="J35" s="83">
        <v>9</v>
      </c>
      <c r="K35" s="83">
        <v>0</v>
      </c>
      <c r="L35" s="83">
        <v>0</v>
      </c>
      <c r="M35" s="83">
        <v>2</v>
      </c>
      <c r="N35" s="83">
        <f t="shared" si="2"/>
        <v>13</v>
      </c>
      <c r="O35" s="83">
        <v>9</v>
      </c>
      <c r="P35" s="84">
        <f t="shared" si="3"/>
        <v>0.59090909090909094</v>
      </c>
      <c r="Q35" s="83">
        <v>0</v>
      </c>
      <c r="R35" s="83">
        <v>0</v>
      </c>
    </row>
    <row r="36" spans="1:18" x14ac:dyDescent="0.25">
      <c r="A36" s="85" t="s">
        <v>22</v>
      </c>
      <c r="B36" s="83">
        <f t="shared" si="0"/>
        <v>4</v>
      </c>
      <c r="C36" s="83">
        <v>2</v>
      </c>
      <c r="D36" s="83">
        <v>2</v>
      </c>
      <c r="E36" s="83">
        <v>0</v>
      </c>
      <c r="F36" s="84">
        <f t="shared" si="1"/>
        <v>0.5</v>
      </c>
      <c r="G36" s="83">
        <v>0</v>
      </c>
      <c r="H36" s="83">
        <v>1</v>
      </c>
      <c r="I36" s="83">
        <v>1</v>
      </c>
      <c r="J36" s="83">
        <v>0</v>
      </c>
      <c r="K36" s="83">
        <v>0</v>
      </c>
      <c r="L36" s="83">
        <v>0</v>
      </c>
      <c r="M36" s="83">
        <v>0</v>
      </c>
      <c r="N36" s="83">
        <f t="shared" si="2"/>
        <v>2</v>
      </c>
      <c r="O36" s="83">
        <v>2</v>
      </c>
      <c r="P36" s="84">
        <f t="shared" si="3"/>
        <v>0.5</v>
      </c>
      <c r="Q36" s="83">
        <v>0</v>
      </c>
      <c r="R36" s="83">
        <v>0</v>
      </c>
    </row>
    <row r="37" spans="1:18" x14ac:dyDescent="0.25">
      <c r="A37" s="85" t="s">
        <v>162</v>
      </c>
      <c r="B37" s="83">
        <f t="shared" si="0"/>
        <v>8</v>
      </c>
      <c r="C37" s="83">
        <v>8</v>
      </c>
      <c r="D37" s="83">
        <v>0</v>
      </c>
      <c r="E37" s="83">
        <v>0</v>
      </c>
      <c r="F37" s="84">
        <f t="shared" si="1"/>
        <v>1</v>
      </c>
      <c r="G37" s="83">
        <v>0</v>
      </c>
      <c r="H37" s="83">
        <v>0</v>
      </c>
      <c r="I37" s="83">
        <v>0</v>
      </c>
      <c r="J37" s="83">
        <v>2</v>
      </c>
      <c r="K37" s="83">
        <v>0</v>
      </c>
      <c r="L37" s="83">
        <v>0</v>
      </c>
      <c r="M37" s="83">
        <v>1</v>
      </c>
      <c r="N37" s="83">
        <f t="shared" si="2"/>
        <v>3</v>
      </c>
      <c r="O37" s="83">
        <v>5</v>
      </c>
      <c r="P37" s="84">
        <f t="shared" si="3"/>
        <v>0.375</v>
      </c>
      <c r="Q37" s="83">
        <v>0</v>
      </c>
      <c r="R37" s="83">
        <v>0</v>
      </c>
    </row>
    <row r="38" spans="1:18" x14ac:dyDescent="0.25">
      <c r="A38" s="85" t="s">
        <v>163</v>
      </c>
      <c r="B38" s="83">
        <f t="shared" si="0"/>
        <v>1</v>
      </c>
      <c r="C38" s="83">
        <v>0</v>
      </c>
      <c r="D38" s="83">
        <v>1</v>
      </c>
      <c r="E38" s="83">
        <v>0</v>
      </c>
      <c r="F38" s="84">
        <f t="shared" si="1"/>
        <v>0</v>
      </c>
      <c r="G38" s="83">
        <v>0</v>
      </c>
      <c r="H38" s="83">
        <v>0</v>
      </c>
      <c r="I38" s="83">
        <v>0</v>
      </c>
      <c r="J38" s="83">
        <v>1</v>
      </c>
      <c r="K38" s="83">
        <v>0</v>
      </c>
      <c r="L38" s="83">
        <v>0</v>
      </c>
      <c r="M38" s="83">
        <v>0</v>
      </c>
      <c r="N38" s="83">
        <f t="shared" si="2"/>
        <v>1</v>
      </c>
      <c r="O38" s="83">
        <v>0</v>
      </c>
      <c r="P38" s="84">
        <f t="shared" si="3"/>
        <v>1</v>
      </c>
      <c r="Q38" s="83">
        <v>0</v>
      </c>
      <c r="R38" s="83">
        <v>0</v>
      </c>
    </row>
    <row r="39" spans="1:18" x14ac:dyDescent="0.25">
      <c r="A39" s="85" t="s">
        <v>53</v>
      </c>
      <c r="B39" s="83">
        <f t="shared" si="0"/>
        <v>9</v>
      </c>
      <c r="C39" s="83">
        <v>6</v>
      </c>
      <c r="D39" s="83">
        <v>3</v>
      </c>
      <c r="E39" s="83">
        <v>0</v>
      </c>
      <c r="F39" s="84">
        <f t="shared" si="1"/>
        <v>0.66666666666666663</v>
      </c>
      <c r="G39" s="83">
        <v>0</v>
      </c>
      <c r="H39" s="83">
        <v>0</v>
      </c>
      <c r="I39" s="83">
        <v>0</v>
      </c>
      <c r="J39" s="83">
        <v>6</v>
      </c>
      <c r="K39" s="83">
        <v>0</v>
      </c>
      <c r="L39" s="83">
        <v>0</v>
      </c>
      <c r="M39" s="83">
        <v>1</v>
      </c>
      <c r="N39" s="83">
        <f t="shared" si="2"/>
        <v>7</v>
      </c>
      <c r="O39" s="83">
        <v>2</v>
      </c>
      <c r="P39" s="84">
        <f t="shared" si="3"/>
        <v>0.77777777777777779</v>
      </c>
      <c r="Q39" s="83">
        <v>0</v>
      </c>
      <c r="R39" s="83">
        <v>0</v>
      </c>
    </row>
    <row r="40" spans="1:18" x14ac:dyDescent="0.25">
      <c r="A40" s="91" t="s">
        <v>54</v>
      </c>
      <c r="B40" s="83">
        <f t="shared" si="0"/>
        <v>69</v>
      </c>
      <c r="C40" s="83">
        <v>34</v>
      </c>
      <c r="D40" s="83">
        <v>35</v>
      </c>
      <c r="E40" s="83">
        <v>0</v>
      </c>
      <c r="F40" s="84">
        <f t="shared" si="1"/>
        <v>0.49275362318840582</v>
      </c>
      <c r="G40" s="83">
        <v>0</v>
      </c>
      <c r="H40" s="83">
        <v>9</v>
      </c>
      <c r="I40" s="83">
        <v>13</v>
      </c>
      <c r="J40" s="83">
        <v>16</v>
      </c>
      <c r="K40" s="83">
        <v>1</v>
      </c>
      <c r="L40" s="83">
        <v>0</v>
      </c>
      <c r="M40" s="83">
        <v>1</v>
      </c>
      <c r="N40" s="83">
        <f t="shared" si="2"/>
        <v>40</v>
      </c>
      <c r="O40" s="83">
        <v>25</v>
      </c>
      <c r="P40" s="84">
        <f t="shared" si="3"/>
        <v>0.61538461538461542</v>
      </c>
      <c r="Q40" s="83">
        <v>3</v>
      </c>
      <c r="R40" s="83">
        <v>1</v>
      </c>
    </row>
    <row r="41" spans="1:18" x14ac:dyDescent="0.25">
      <c r="A41" s="82" t="s">
        <v>55</v>
      </c>
      <c r="B41" s="83">
        <f t="shared" si="0"/>
        <v>26</v>
      </c>
      <c r="C41" s="83">
        <v>14</v>
      </c>
      <c r="D41" s="83">
        <v>12</v>
      </c>
      <c r="E41" s="83">
        <v>0</v>
      </c>
      <c r="F41" s="84">
        <f t="shared" si="1"/>
        <v>0.53846153846153844</v>
      </c>
      <c r="G41" s="83">
        <v>0</v>
      </c>
      <c r="H41" s="83">
        <v>1</v>
      </c>
      <c r="I41" s="83">
        <v>3</v>
      </c>
      <c r="J41" s="83">
        <v>8</v>
      </c>
      <c r="K41" s="83">
        <v>0</v>
      </c>
      <c r="L41" s="83">
        <v>0</v>
      </c>
      <c r="M41" s="83">
        <v>2</v>
      </c>
      <c r="N41" s="83">
        <f t="shared" si="2"/>
        <v>14</v>
      </c>
      <c r="O41" s="83">
        <v>10</v>
      </c>
      <c r="P41" s="84">
        <f t="shared" si="3"/>
        <v>0.58333333333333337</v>
      </c>
      <c r="Q41" s="83">
        <v>1</v>
      </c>
      <c r="R41" s="83">
        <v>1</v>
      </c>
    </row>
    <row r="42" spans="1:18" x14ac:dyDescent="0.25">
      <c r="A42" s="82" t="s">
        <v>56</v>
      </c>
      <c r="B42" s="83">
        <f t="shared" si="0"/>
        <v>14</v>
      </c>
      <c r="C42" s="83">
        <v>12</v>
      </c>
      <c r="D42" s="83">
        <v>2</v>
      </c>
      <c r="E42" s="83">
        <v>0</v>
      </c>
      <c r="F42" s="84">
        <f t="shared" si="1"/>
        <v>0.8571428571428571</v>
      </c>
      <c r="G42" s="83">
        <v>0</v>
      </c>
      <c r="H42" s="83">
        <v>1</v>
      </c>
      <c r="I42" s="83">
        <v>0</v>
      </c>
      <c r="J42" s="83">
        <v>0</v>
      </c>
      <c r="K42" s="83">
        <v>1</v>
      </c>
      <c r="L42" s="83">
        <v>0</v>
      </c>
      <c r="M42" s="83">
        <v>2</v>
      </c>
      <c r="N42" s="83">
        <f t="shared" si="2"/>
        <v>4</v>
      </c>
      <c r="O42" s="83">
        <v>9</v>
      </c>
      <c r="P42" s="84">
        <f t="shared" si="3"/>
        <v>0.30769230769230771</v>
      </c>
      <c r="Q42" s="83">
        <v>0</v>
      </c>
      <c r="R42" s="83">
        <v>1</v>
      </c>
    </row>
    <row r="43" spans="1:18" x14ac:dyDescent="0.25">
      <c r="A43" s="82" t="s">
        <v>57</v>
      </c>
      <c r="B43" s="83">
        <f t="shared" si="0"/>
        <v>226</v>
      </c>
      <c r="C43" s="83">
        <v>121</v>
      </c>
      <c r="D43" s="83">
        <v>104</v>
      </c>
      <c r="E43" s="83">
        <v>1</v>
      </c>
      <c r="F43" s="84">
        <f t="shared" si="1"/>
        <v>0.5377777777777778</v>
      </c>
      <c r="G43" s="83">
        <v>0</v>
      </c>
      <c r="H43" s="83">
        <v>18</v>
      </c>
      <c r="I43" s="83">
        <v>33</v>
      </c>
      <c r="J43" s="83">
        <v>62</v>
      </c>
      <c r="K43" s="83">
        <v>3</v>
      </c>
      <c r="L43" s="83">
        <v>0</v>
      </c>
      <c r="M43" s="83">
        <v>9</v>
      </c>
      <c r="N43" s="83">
        <f t="shared" si="2"/>
        <v>125</v>
      </c>
      <c r="O43" s="83">
        <v>86</v>
      </c>
      <c r="P43" s="84">
        <f t="shared" si="3"/>
        <v>0.59241706161137442</v>
      </c>
      <c r="Q43" s="83">
        <v>11</v>
      </c>
      <c r="R43" s="83">
        <v>4</v>
      </c>
    </row>
    <row r="44" spans="1:18" x14ac:dyDescent="0.25">
      <c r="A44" s="82" t="s">
        <v>58</v>
      </c>
      <c r="B44" s="83">
        <f t="shared" si="0"/>
        <v>1208</v>
      </c>
      <c r="C44" s="83">
        <v>970</v>
      </c>
      <c r="D44" s="83">
        <v>238</v>
      </c>
      <c r="E44" s="83">
        <v>0</v>
      </c>
      <c r="F44" s="84">
        <f t="shared" si="1"/>
        <v>0.80298013245033117</v>
      </c>
      <c r="G44" s="83">
        <v>0</v>
      </c>
      <c r="H44" s="83">
        <v>137</v>
      </c>
      <c r="I44" s="83">
        <v>209</v>
      </c>
      <c r="J44" s="83">
        <v>302</v>
      </c>
      <c r="K44" s="83">
        <v>16</v>
      </c>
      <c r="L44" s="83">
        <v>1</v>
      </c>
      <c r="M44" s="83">
        <v>53</v>
      </c>
      <c r="N44" s="83">
        <f t="shared" si="2"/>
        <v>718</v>
      </c>
      <c r="O44" s="83">
        <v>426</v>
      </c>
      <c r="P44" s="84">
        <f t="shared" si="3"/>
        <v>0.6276223776223776</v>
      </c>
      <c r="Q44" s="83">
        <v>34</v>
      </c>
      <c r="R44" s="83">
        <v>30</v>
      </c>
    </row>
    <row r="45" spans="1:18" x14ac:dyDescent="0.25">
      <c r="A45" s="82" t="s">
        <v>143</v>
      </c>
      <c r="B45" s="83">
        <f t="shared" si="0"/>
        <v>1</v>
      </c>
      <c r="C45" s="83">
        <v>1</v>
      </c>
      <c r="D45" s="83">
        <v>0</v>
      </c>
      <c r="E45" s="83">
        <v>0</v>
      </c>
      <c r="F45" s="84">
        <f t="shared" si="1"/>
        <v>1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f t="shared" si="2"/>
        <v>0</v>
      </c>
      <c r="O45" s="83">
        <v>0</v>
      </c>
      <c r="P45" s="84" t="s">
        <v>164</v>
      </c>
      <c r="Q45" s="83">
        <v>0</v>
      </c>
      <c r="R45" s="83">
        <v>1</v>
      </c>
    </row>
    <row r="46" spans="1:18" x14ac:dyDescent="0.25">
      <c r="A46" s="82" t="s">
        <v>165</v>
      </c>
      <c r="B46" s="83">
        <f t="shared" si="0"/>
        <v>12</v>
      </c>
      <c r="C46" s="83">
        <v>12</v>
      </c>
      <c r="D46" s="83">
        <v>0</v>
      </c>
      <c r="E46" s="83">
        <v>0</v>
      </c>
      <c r="F46" s="84">
        <f t="shared" si="1"/>
        <v>1</v>
      </c>
      <c r="G46" s="83">
        <v>0</v>
      </c>
      <c r="H46" s="83">
        <v>3</v>
      </c>
      <c r="I46" s="83">
        <v>2</v>
      </c>
      <c r="J46" s="83">
        <v>2</v>
      </c>
      <c r="K46" s="83">
        <v>0</v>
      </c>
      <c r="L46" s="83">
        <v>0</v>
      </c>
      <c r="M46" s="83">
        <v>0</v>
      </c>
      <c r="N46" s="83">
        <f t="shared" si="2"/>
        <v>7</v>
      </c>
      <c r="O46" s="83">
        <v>3</v>
      </c>
      <c r="P46" s="84">
        <f t="shared" si="3"/>
        <v>0.7</v>
      </c>
      <c r="Q46" s="83">
        <v>1</v>
      </c>
      <c r="R46" s="83">
        <v>1</v>
      </c>
    </row>
    <row r="47" spans="1:18" x14ac:dyDescent="0.25">
      <c r="A47" s="82" t="s">
        <v>61</v>
      </c>
      <c r="B47" s="83">
        <f t="shared" si="0"/>
        <v>29</v>
      </c>
      <c r="C47" s="83">
        <v>22</v>
      </c>
      <c r="D47" s="83">
        <v>7</v>
      </c>
      <c r="E47" s="83">
        <v>0</v>
      </c>
      <c r="F47" s="84">
        <f t="shared" si="1"/>
        <v>0.75862068965517238</v>
      </c>
      <c r="G47" s="83">
        <v>0</v>
      </c>
      <c r="H47" s="83">
        <v>1</v>
      </c>
      <c r="I47" s="83">
        <v>6</v>
      </c>
      <c r="J47" s="83">
        <v>9</v>
      </c>
      <c r="K47" s="83">
        <v>1</v>
      </c>
      <c r="L47" s="83">
        <v>0</v>
      </c>
      <c r="M47" s="83">
        <v>0</v>
      </c>
      <c r="N47" s="83">
        <f t="shared" si="2"/>
        <v>17</v>
      </c>
      <c r="O47" s="83">
        <v>8</v>
      </c>
      <c r="P47" s="84">
        <f t="shared" si="3"/>
        <v>0.68</v>
      </c>
      <c r="Q47" s="83">
        <v>2</v>
      </c>
      <c r="R47" s="83">
        <v>2</v>
      </c>
    </row>
    <row r="48" spans="1:18" x14ac:dyDescent="0.25">
      <c r="A48" s="82" t="s">
        <v>62</v>
      </c>
      <c r="B48" s="83">
        <f t="shared" si="0"/>
        <v>186</v>
      </c>
      <c r="C48" s="83">
        <v>144</v>
      </c>
      <c r="D48" s="83">
        <v>42</v>
      </c>
      <c r="E48" s="83">
        <v>0</v>
      </c>
      <c r="F48" s="84">
        <f t="shared" si="1"/>
        <v>0.77419354838709675</v>
      </c>
      <c r="G48" s="83">
        <v>0</v>
      </c>
      <c r="H48" s="83">
        <v>17</v>
      </c>
      <c r="I48" s="83">
        <v>41</v>
      </c>
      <c r="J48" s="83">
        <v>54</v>
      </c>
      <c r="K48" s="83">
        <v>4</v>
      </c>
      <c r="L48" s="83">
        <v>0</v>
      </c>
      <c r="M48" s="83">
        <v>11</v>
      </c>
      <c r="N48" s="83">
        <f t="shared" si="2"/>
        <v>127</v>
      </c>
      <c r="O48" s="83">
        <v>48</v>
      </c>
      <c r="P48" s="84">
        <f t="shared" si="3"/>
        <v>0.72571428571428576</v>
      </c>
      <c r="Q48" s="83">
        <v>4</v>
      </c>
      <c r="R48" s="83">
        <v>7</v>
      </c>
    </row>
    <row r="49" spans="1:18" x14ac:dyDescent="0.25">
      <c r="A49" s="82" t="s">
        <v>63</v>
      </c>
      <c r="B49" s="83">
        <f t="shared" si="0"/>
        <v>56</v>
      </c>
      <c r="C49" s="83">
        <v>36</v>
      </c>
      <c r="D49" s="83">
        <v>20</v>
      </c>
      <c r="E49" s="83">
        <v>0</v>
      </c>
      <c r="F49" s="84">
        <f t="shared" si="1"/>
        <v>0.6428571428571429</v>
      </c>
      <c r="G49" s="83">
        <v>0</v>
      </c>
      <c r="H49" s="83">
        <v>4</v>
      </c>
      <c r="I49" s="83">
        <v>14</v>
      </c>
      <c r="J49" s="83">
        <v>17</v>
      </c>
      <c r="K49" s="83">
        <v>0</v>
      </c>
      <c r="L49" s="83">
        <v>1</v>
      </c>
      <c r="M49" s="83">
        <v>3</v>
      </c>
      <c r="N49" s="83">
        <f t="shared" si="2"/>
        <v>39</v>
      </c>
      <c r="O49" s="83">
        <v>15</v>
      </c>
      <c r="P49" s="84">
        <f t="shared" si="3"/>
        <v>0.72222222222222221</v>
      </c>
      <c r="Q49" s="83">
        <v>0</v>
      </c>
      <c r="R49" s="83">
        <v>2</v>
      </c>
    </row>
    <row r="50" spans="1:18" x14ac:dyDescent="0.25">
      <c r="A50" s="82" t="s">
        <v>64</v>
      </c>
      <c r="B50" s="83">
        <f t="shared" si="0"/>
        <v>456</v>
      </c>
      <c r="C50" s="83">
        <v>236</v>
      </c>
      <c r="D50" s="83">
        <v>219</v>
      </c>
      <c r="E50" s="83">
        <v>1</v>
      </c>
      <c r="F50" s="84">
        <f t="shared" si="1"/>
        <v>0.51868131868131873</v>
      </c>
      <c r="G50" s="83">
        <v>0</v>
      </c>
      <c r="H50" s="83">
        <v>58</v>
      </c>
      <c r="I50" s="83">
        <v>85</v>
      </c>
      <c r="J50" s="83">
        <v>90</v>
      </c>
      <c r="K50" s="83">
        <v>5</v>
      </c>
      <c r="L50" s="83">
        <v>0</v>
      </c>
      <c r="M50" s="83">
        <v>24</v>
      </c>
      <c r="N50" s="83">
        <f t="shared" si="2"/>
        <v>262</v>
      </c>
      <c r="O50" s="83">
        <v>156</v>
      </c>
      <c r="P50" s="84">
        <f t="shared" si="3"/>
        <v>0.62679425837320579</v>
      </c>
      <c r="Q50" s="83">
        <v>25</v>
      </c>
      <c r="R50" s="83">
        <v>13</v>
      </c>
    </row>
    <row r="51" spans="1:18" x14ac:dyDescent="0.25">
      <c r="A51" s="82" t="s">
        <v>166</v>
      </c>
      <c r="B51" s="83">
        <f t="shared" si="0"/>
        <v>31</v>
      </c>
      <c r="C51" s="83">
        <v>28</v>
      </c>
      <c r="D51" s="83">
        <v>3</v>
      </c>
      <c r="E51" s="83">
        <v>0</v>
      </c>
      <c r="F51" s="84">
        <f t="shared" si="1"/>
        <v>0.90322580645161288</v>
      </c>
      <c r="G51" s="83">
        <v>0</v>
      </c>
      <c r="H51" s="83">
        <v>3</v>
      </c>
      <c r="I51" s="83">
        <v>4</v>
      </c>
      <c r="J51" s="83">
        <v>5</v>
      </c>
      <c r="K51" s="83">
        <v>2</v>
      </c>
      <c r="L51" s="83">
        <v>0</v>
      </c>
      <c r="M51" s="83">
        <v>3</v>
      </c>
      <c r="N51" s="83">
        <f t="shared" si="2"/>
        <v>17</v>
      </c>
      <c r="O51" s="83">
        <v>12</v>
      </c>
      <c r="P51" s="84">
        <f t="shared" si="3"/>
        <v>0.58620689655172409</v>
      </c>
      <c r="Q51" s="83">
        <v>1</v>
      </c>
      <c r="R51" s="83">
        <v>1</v>
      </c>
    </row>
    <row r="52" spans="1:18" x14ac:dyDescent="0.25">
      <c r="A52" s="106" t="s">
        <v>66</v>
      </c>
      <c r="B52" s="86">
        <f t="shared" si="0"/>
        <v>4319</v>
      </c>
      <c r="C52" s="86">
        <v>2800</v>
      </c>
      <c r="D52" s="86">
        <v>1516</v>
      </c>
      <c r="E52" s="86">
        <v>3</v>
      </c>
      <c r="F52" s="87">
        <f t="shared" si="1"/>
        <v>0.64874884151992585</v>
      </c>
      <c r="G52" s="86">
        <f>G5+G6+G10+G11+G12+G16+G17+G18+G19+G20+G21+G27+G28+G29+G30+G31+G32+G33+G34+G35+G40+G41+G42+G43+G44+G45+G46+G47+G48+G49+G50+G51</f>
        <v>2</v>
      </c>
      <c r="H52" s="86">
        <f t="shared" ref="H52:M52" si="4">H5+H6+H10+H11+H12+H16+H17+H18+H19+H20+H21+H27+H28+H29+H30+H31+H32+H33+H34+H35+H40+H41+H42+H43+H44+H45+H46+H47+H48+H49+H50+H51</f>
        <v>424</v>
      </c>
      <c r="I52" s="86">
        <f t="shared" si="4"/>
        <v>719</v>
      </c>
      <c r="J52" s="86">
        <f t="shared" si="4"/>
        <v>1015</v>
      </c>
      <c r="K52" s="86">
        <f t="shared" si="4"/>
        <v>61</v>
      </c>
      <c r="L52" s="86">
        <f t="shared" si="4"/>
        <v>3</v>
      </c>
      <c r="M52" s="86">
        <f t="shared" si="4"/>
        <v>205</v>
      </c>
      <c r="N52" s="86">
        <f t="shared" si="2"/>
        <v>2429</v>
      </c>
      <c r="O52" s="86">
        <f t="shared" ref="O52" si="5">O5+O6+O10+O11+O12+O16+O17+O18+O19+O20+O21+O27+O28+O29+O30+O31+O32+O33+O34+O35+O40+O41+O42+O43+O44+O45+O46+O47+O48+O49+O50+O51</f>
        <v>1573</v>
      </c>
      <c r="P52" s="87">
        <f t="shared" si="3"/>
        <v>0.60694652673663163</v>
      </c>
      <c r="Q52" s="86">
        <f t="shared" ref="Q52" si="6">Q5+Q6+Q10+Q11+Q12+Q16+Q17+Q18+Q19+Q20+Q21+Q27+Q28+Q29+Q30+Q31+Q32+Q33+Q34+Q35+Q40+Q41+Q42+Q43+Q44+Q45+Q46+Q47+Q48+Q49+Q50+Q51</f>
        <v>181</v>
      </c>
      <c r="R52" s="86">
        <f t="shared" ref="R52" si="7">R5+R6+R10+R11+R12+R16+R17+R18+R19+R20+R21+R27+R28+R29+R30+R31+R32+R33+R34+R35+R40+R41+R42+R43+R44+R45+R46+R47+R48+R49+R50+R51</f>
        <v>136</v>
      </c>
    </row>
    <row r="53" spans="1:18" x14ac:dyDescent="0.25">
      <c r="A53" s="104" t="s">
        <v>67</v>
      </c>
      <c r="F53" s="84"/>
      <c r="N53" s="83"/>
      <c r="P53" s="84"/>
    </row>
    <row r="54" spans="1:18" x14ac:dyDescent="0.25">
      <c r="A54" s="82" t="s">
        <v>69</v>
      </c>
      <c r="B54" s="83">
        <f>C54+D54+E54</f>
        <v>203</v>
      </c>
      <c r="C54" s="83">
        <v>122</v>
      </c>
      <c r="D54" s="83">
        <v>81</v>
      </c>
      <c r="E54" s="83">
        <v>0</v>
      </c>
      <c r="F54" s="84">
        <f t="shared" si="1"/>
        <v>0.60098522167487689</v>
      </c>
      <c r="G54" s="83">
        <v>0</v>
      </c>
      <c r="H54" s="83">
        <v>39</v>
      </c>
      <c r="I54" s="83">
        <v>44</v>
      </c>
      <c r="J54" s="83">
        <v>29</v>
      </c>
      <c r="K54" s="83">
        <v>2</v>
      </c>
      <c r="L54" s="83">
        <v>1</v>
      </c>
      <c r="M54" s="83">
        <v>5</v>
      </c>
      <c r="N54" s="83">
        <f t="shared" si="2"/>
        <v>120</v>
      </c>
      <c r="O54" s="83">
        <v>67</v>
      </c>
      <c r="P54" s="84">
        <f t="shared" si="3"/>
        <v>0.64171122994652408</v>
      </c>
      <c r="Q54" s="83">
        <v>8</v>
      </c>
      <c r="R54" s="83">
        <v>8</v>
      </c>
    </row>
    <row r="55" spans="1:18" x14ac:dyDescent="0.25">
      <c r="A55" s="91" t="s">
        <v>70</v>
      </c>
      <c r="B55" s="83">
        <f t="shared" ref="B55:B81" si="8">C55+D55+E55</f>
        <v>1257</v>
      </c>
      <c r="C55" s="83">
        <v>895</v>
      </c>
      <c r="D55" s="83">
        <v>362</v>
      </c>
      <c r="E55" s="83">
        <v>0</v>
      </c>
      <c r="F55" s="84">
        <f t="shared" si="1"/>
        <v>0.71201272871917265</v>
      </c>
      <c r="G55" s="83">
        <v>0</v>
      </c>
      <c r="H55" s="83">
        <v>226</v>
      </c>
      <c r="I55" s="83">
        <v>244</v>
      </c>
      <c r="J55" s="83">
        <v>304</v>
      </c>
      <c r="K55" s="83">
        <v>20</v>
      </c>
      <c r="L55" s="83">
        <v>0</v>
      </c>
      <c r="M55" s="83">
        <v>31</v>
      </c>
      <c r="N55" s="83">
        <f t="shared" si="2"/>
        <v>825</v>
      </c>
      <c r="O55" s="83">
        <v>323</v>
      </c>
      <c r="P55" s="84">
        <f t="shared" si="3"/>
        <v>0.71864111498257843</v>
      </c>
      <c r="Q55" s="83">
        <v>60</v>
      </c>
      <c r="R55" s="83">
        <v>49</v>
      </c>
    </row>
    <row r="56" spans="1:18" x14ac:dyDescent="0.25">
      <c r="A56" s="85" t="s">
        <v>22</v>
      </c>
      <c r="B56" s="83">
        <f t="shared" si="8"/>
        <v>1249</v>
      </c>
      <c r="C56" s="83">
        <v>889</v>
      </c>
      <c r="D56" s="83">
        <v>360</v>
      </c>
      <c r="E56" s="83">
        <v>0</v>
      </c>
      <c r="F56" s="84">
        <f t="shared" si="1"/>
        <v>0.7117694155324259</v>
      </c>
      <c r="G56" s="83">
        <v>0</v>
      </c>
      <c r="H56" s="83">
        <v>222</v>
      </c>
      <c r="I56" s="83">
        <v>244</v>
      </c>
      <c r="J56" s="83">
        <v>303</v>
      </c>
      <c r="K56" s="83">
        <v>20</v>
      </c>
      <c r="L56" s="83">
        <v>0</v>
      </c>
      <c r="M56" s="83">
        <v>31</v>
      </c>
      <c r="N56" s="83">
        <f t="shared" si="2"/>
        <v>820</v>
      </c>
      <c r="O56" s="83">
        <v>320</v>
      </c>
      <c r="P56" s="84">
        <f t="shared" si="3"/>
        <v>0.7192982456140351</v>
      </c>
      <c r="Q56" s="83">
        <v>60</v>
      </c>
      <c r="R56" s="83">
        <v>49</v>
      </c>
    </row>
    <row r="57" spans="1:18" x14ac:dyDescent="0.25">
      <c r="A57" s="85" t="s">
        <v>71</v>
      </c>
      <c r="B57" s="83">
        <f t="shared" si="8"/>
        <v>8</v>
      </c>
      <c r="C57" s="83">
        <v>6</v>
      </c>
      <c r="D57" s="83">
        <v>2</v>
      </c>
      <c r="E57" s="83">
        <v>0</v>
      </c>
      <c r="F57" s="84">
        <f t="shared" si="1"/>
        <v>0.75</v>
      </c>
      <c r="G57" s="83">
        <v>0</v>
      </c>
      <c r="H57" s="83">
        <v>4</v>
      </c>
      <c r="I57" s="83">
        <v>0</v>
      </c>
      <c r="J57" s="83">
        <v>1</v>
      </c>
      <c r="K57" s="83">
        <v>0</v>
      </c>
      <c r="L57" s="83">
        <v>0</v>
      </c>
      <c r="M57" s="83">
        <v>0</v>
      </c>
      <c r="N57" s="83">
        <f t="shared" si="2"/>
        <v>5</v>
      </c>
      <c r="O57" s="83">
        <v>3</v>
      </c>
      <c r="P57" s="84">
        <f t="shared" si="3"/>
        <v>0.625</v>
      </c>
      <c r="Q57" s="83">
        <v>0</v>
      </c>
      <c r="R57" s="83">
        <v>0</v>
      </c>
    </row>
    <row r="58" spans="1:18" x14ac:dyDescent="0.25">
      <c r="A58" s="91" t="s">
        <v>72</v>
      </c>
      <c r="B58" s="83">
        <f t="shared" si="8"/>
        <v>78</v>
      </c>
      <c r="C58" s="83">
        <v>40</v>
      </c>
      <c r="D58" s="83">
        <v>38</v>
      </c>
      <c r="E58" s="83">
        <v>0</v>
      </c>
      <c r="F58" s="84">
        <f t="shared" si="1"/>
        <v>0.51282051282051277</v>
      </c>
      <c r="G58" s="83">
        <v>1</v>
      </c>
      <c r="H58" s="83">
        <v>20</v>
      </c>
      <c r="I58" s="83">
        <v>9</v>
      </c>
      <c r="J58" s="83">
        <v>21</v>
      </c>
      <c r="K58" s="83">
        <v>0</v>
      </c>
      <c r="L58" s="83">
        <v>0</v>
      </c>
      <c r="M58" s="83">
        <v>1</v>
      </c>
      <c r="N58" s="83">
        <f t="shared" si="2"/>
        <v>52</v>
      </c>
      <c r="O58" s="83">
        <v>17</v>
      </c>
      <c r="P58" s="84">
        <f t="shared" si="3"/>
        <v>0.75362318840579712</v>
      </c>
      <c r="Q58" s="83">
        <v>4</v>
      </c>
      <c r="R58" s="83">
        <v>5</v>
      </c>
    </row>
    <row r="59" spans="1:18" x14ac:dyDescent="0.25">
      <c r="A59" s="91" t="s">
        <v>73</v>
      </c>
      <c r="B59" s="83">
        <f t="shared" si="8"/>
        <v>80</v>
      </c>
      <c r="C59" s="83">
        <v>8</v>
      </c>
      <c r="D59" s="83">
        <v>71</v>
      </c>
      <c r="E59" s="83">
        <v>1</v>
      </c>
      <c r="F59" s="84">
        <f t="shared" si="1"/>
        <v>0.10126582278481013</v>
      </c>
      <c r="G59" s="83">
        <v>0</v>
      </c>
      <c r="H59" s="83">
        <v>20</v>
      </c>
      <c r="I59" s="83">
        <v>12</v>
      </c>
      <c r="J59" s="83">
        <v>11</v>
      </c>
      <c r="K59" s="83">
        <v>2</v>
      </c>
      <c r="L59" s="83">
        <v>0</v>
      </c>
      <c r="M59" s="83">
        <v>1</v>
      </c>
      <c r="N59" s="83">
        <f t="shared" si="2"/>
        <v>46</v>
      </c>
      <c r="O59" s="83">
        <v>17</v>
      </c>
      <c r="P59" s="84">
        <f t="shared" si="3"/>
        <v>0.73015873015873012</v>
      </c>
      <c r="Q59" s="83">
        <v>10</v>
      </c>
      <c r="R59" s="83">
        <v>7</v>
      </c>
    </row>
    <row r="60" spans="1:18" x14ac:dyDescent="0.25">
      <c r="A60" s="82" t="s">
        <v>167</v>
      </c>
      <c r="B60" s="83">
        <f t="shared" si="8"/>
        <v>1</v>
      </c>
      <c r="C60" s="83">
        <v>0</v>
      </c>
      <c r="D60" s="83">
        <v>1</v>
      </c>
      <c r="E60" s="83">
        <v>0</v>
      </c>
      <c r="F60" s="84">
        <f t="shared" si="1"/>
        <v>0</v>
      </c>
      <c r="G60" s="83">
        <v>0</v>
      </c>
      <c r="H60" s="83">
        <v>1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f t="shared" si="2"/>
        <v>1</v>
      </c>
      <c r="O60" s="83">
        <v>0</v>
      </c>
      <c r="P60" s="84">
        <f t="shared" si="3"/>
        <v>1</v>
      </c>
      <c r="Q60" s="83">
        <v>0</v>
      </c>
      <c r="R60" s="83">
        <v>0</v>
      </c>
    </row>
    <row r="61" spans="1:18" x14ac:dyDescent="0.25">
      <c r="A61" s="82" t="s">
        <v>74</v>
      </c>
      <c r="B61" s="83">
        <f t="shared" si="8"/>
        <v>924</v>
      </c>
      <c r="C61" s="83">
        <v>173</v>
      </c>
      <c r="D61" s="83">
        <v>751</v>
      </c>
      <c r="E61" s="83">
        <v>0</v>
      </c>
      <c r="F61" s="84">
        <f t="shared" si="1"/>
        <v>0.18722943722943722</v>
      </c>
      <c r="G61" s="83">
        <v>0</v>
      </c>
      <c r="H61" s="83">
        <v>252</v>
      </c>
      <c r="I61" s="83">
        <v>141</v>
      </c>
      <c r="J61" s="83">
        <v>122</v>
      </c>
      <c r="K61" s="83">
        <v>5</v>
      </c>
      <c r="L61" s="83">
        <v>0</v>
      </c>
      <c r="M61" s="83">
        <v>29</v>
      </c>
      <c r="N61" s="83">
        <f t="shared" si="2"/>
        <v>549</v>
      </c>
      <c r="O61" s="83">
        <v>213</v>
      </c>
      <c r="P61" s="84">
        <f t="shared" si="3"/>
        <v>0.72047244094488194</v>
      </c>
      <c r="Q61" s="83">
        <v>118</v>
      </c>
      <c r="R61" s="83">
        <v>44</v>
      </c>
    </row>
    <row r="62" spans="1:18" x14ac:dyDescent="0.25">
      <c r="A62" s="82" t="s">
        <v>75</v>
      </c>
      <c r="B62" s="83">
        <f t="shared" si="8"/>
        <v>135</v>
      </c>
      <c r="C62" s="83">
        <v>11</v>
      </c>
      <c r="D62" s="83">
        <v>124</v>
      </c>
      <c r="E62" s="83">
        <v>0</v>
      </c>
      <c r="F62" s="84">
        <f t="shared" si="1"/>
        <v>8.1481481481481488E-2</v>
      </c>
      <c r="G62" s="83">
        <v>1</v>
      </c>
      <c r="H62" s="83">
        <v>20</v>
      </c>
      <c r="I62" s="83">
        <v>23</v>
      </c>
      <c r="J62" s="83">
        <v>29</v>
      </c>
      <c r="K62" s="83">
        <v>2</v>
      </c>
      <c r="L62" s="83">
        <v>0</v>
      </c>
      <c r="M62" s="83">
        <v>6</v>
      </c>
      <c r="N62" s="83">
        <f t="shared" si="2"/>
        <v>81</v>
      </c>
      <c r="O62" s="83">
        <v>42</v>
      </c>
      <c r="P62" s="84">
        <f t="shared" si="3"/>
        <v>0.65853658536585369</v>
      </c>
      <c r="Q62" s="83">
        <v>8</v>
      </c>
      <c r="R62" s="83">
        <v>4</v>
      </c>
    </row>
    <row r="63" spans="1:18" x14ac:dyDescent="0.25">
      <c r="A63" s="91" t="s">
        <v>76</v>
      </c>
      <c r="B63" s="83">
        <f t="shared" si="8"/>
        <v>57</v>
      </c>
      <c r="C63" s="83">
        <v>10</v>
      </c>
      <c r="D63" s="83">
        <v>47</v>
      </c>
      <c r="E63" s="83">
        <v>0</v>
      </c>
      <c r="F63" s="84">
        <f t="shared" si="1"/>
        <v>0.17543859649122806</v>
      </c>
      <c r="G63" s="83">
        <v>0</v>
      </c>
      <c r="H63" s="83">
        <v>14</v>
      </c>
      <c r="I63" s="83">
        <v>7</v>
      </c>
      <c r="J63" s="83">
        <v>7</v>
      </c>
      <c r="K63" s="83">
        <v>0</v>
      </c>
      <c r="L63" s="83">
        <v>0</v>
      </c>
      <c r="M63" s="83">
        <v>2</v>
      </c>
      <c r="N63" s="83">
        <f t="shared" si="2"/>
        <v>30</v>
      </c>
      <c r="O63" s="83">
        <v>18</v>
      </c>
      <c r="P63" s="84">
        <f t="shared" si="3"/>
        <v>0.625</v>
      </c>
      <c r="Q63" s="83">
        <v>6</v>
      </c>
      <c r="R63" s="83">
        <v>3</v>
      </c>
    </row>
    <row r="64" spans="1:18" x14ac:dyDescent="0.25">
      <c r="A64" s="85" t="s">
        <v>22</v>
      </c>
      <c r="B64" s="83">
        <f t="shared" si="8"/>
        <v>55</v>
      </c>
      <c r="C64" s="83">
        <v>10</v>
      </c>
      <c r="D64" s="83">
        <v>45</v>
      </c>
      <c r="E64" s="83">
        <v>0</v>
      </c>
      <c r="F64" s="84">
        <f t="shared" si="1"/>
        <v>0.18181818181818182</v>
      </c>
      <c r="G64" s="83">
        <v>0</v>
      </c>
      <c r="H64" s="83">
        <v>13</v>
      </c>
      <c r="I64" s="83">
        <v>7</v>
      </c>
      <c r="J64" s="83">
        <v>7</v>
      </c>
      <c r="K64" s="83">
        <v>0</v>
      </c>
      <c r="L64" s="83">
        <v>0</v>
      </c>
      <c r="M64" s="83">
        <v>2</v>
      </c>
      <c r="N64" s="83">
        <f t="shared" si="2"/>
        <v>29</v>
      </c>
      <c r="O64" s="83">
        <v>17</v>
      </c>
      <c r="P64" s="84">
        <f t="shared" si="3"/>
        <v>0.63043478260869568</v>
      </c>
      <c r="Q64" s="83">
        <v>6</v>
      </c>
      <c r="R64" s="83">
        <v>3</v>
      </c>
    </row>
    <row r="65" spans="1:18" x14ac:dyDescent="0.25">
      <c r="A65" s="85" t="s">
        <v>78</v>
      </c>
      <c r="B65" s="83">
        <f t="shared" si="8"/>
        <v>2</v>
      </c>
      <c r="C65" s="83">
        <v>0</v>
      </c>
      <c r="D65" s="83">
        <v>2</v>
      </c>
      <c r="E65" s="83">
        <v>0</v>
      </c>
      <c r="F65" s="84">
        <f t="shared" si="1"/>
        <v>0</v>
      </c>
      <c r="G65" s="83">
        <v>0</v>
      </c>
      <c r="H65" s="83">
        <v>1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f t="shared" si="2"/>
        <v>1</v>
      </c>
      <c r="O65" s="83">
        <v>1</v>
      </c>
      <c r="P65" s="84">
        <f t="shared" si="3"/>
        <v>0.5</v>
      </c>
      <c r="Q65" s="83">
        <v>0</v>
      </c>
      <c r="R65" s="83">
        <v>0</v>
      </c>
    </row>
    <row r="66" spans="1:18" x14ac:dyDescent="0.25">
      <c r="A66" s="91" t="s">
        <v>96</v>
      </c>
      <c r="B66" s="83">
        <f t="shared" si="8"/>
        <v>329</v>
      </c>
      <c r="C66" s="83">
        <v>60</v>
      </c>
      <c r="D66" s="83">
        <v>269</v>
      </c>
      <c r="E66" s="83">
        <v>0</v>
      </c>
      <c r="F66" s="84">
        <f t="shared" si="1"/>
        <v>0.18237082066869301</v>
      </c>
      <c r="G66" s="83">
        <v>0</v>
      </c>
      <c r="H66" s="83">
        <v>109</v>
      </c>
      <c r="I66" s="83">
        <v>55</v>
      </c>
      <c r="J66" s="83">
        <v>45</v>
      </c>
      <c r="K66" s="83">
        <v>2</v>
      </c>
      <c r="L66" s="83">
        <v>0</v>
      </c>
      <c r="M66" s="83">
        <v>15</v>
      </c>
      <c r="N66" s="83">
        <f t="shared" si="2"/>
        <v>226</v>
      </c>
      <c r="O66" s="83">
        <v>71</v>
      </c>
      <c r="P66" s="84">
        <f t="shared" si="3"/>
        <v>0.76094276094276092</v>
      </c>
      <c r="Q66" s="83">
        <v>18</v>
      </c>
      <c r="R66" s="83">
        <v>14</v>
      </c>
    </row>
    <row r="67" spans="1:18" x14ac:dyDescent="0.25">
      <c r="A67" s="85" t="s">
        <v>22</v>
      </c>
      <c r="B67" s="83">
        <f t="shared" si="8"/>
        <v>164</v>
      </c>
      <c r="C67" s="83">
        <v>25</v>
      </c>
      <c r="D67" s="83">
        <v>139</v>
      </c>
      <c r="E67" s="83">
        <v>0</v>
      </c>
      <c r="F67" s="84">
        <f t="shared" si="1"/>
        <v>0.1524390243902439</v>
      </c>
      <c r="G67" s="83">
        <v>0</v>
      </c>
      <c r="H67" s="83">
        <v>55</v>
      </c>
      <c r="I67" s="83">
        <v>27</v>
      </c>
      <c r="J67" s="83">
        <v>19</v>
      </c>
      <c r="K67" s="83">
        <v>1</v>
      </c>
      <c r="L67" s="83">
        <v>0</v>
      </c>
      <c r="M67" s="83">
        <v>10</v>
      </c>
      <c r="N67" s="83">
        <f t="shared" si="2"/>
        <v>112</v>
      </c>
      <c r="O67" s="83">
        <v>33</v>
      </c>
      <c r="P67" s="84">
        <f t="shared" si="3"/>
        <v>0.77241379310344827</v>
      </c>
      <c r="Q67" s="83">
        <v>13</v>
      </c>
      <c r="R67" s="83">
        <v>6</v>
      </c>
    </row>
    <row r="68" spans="1:18" x14ac:dyDescent="0.25">
      <c r="A68" s="85" t="s">
        <v>83</v>
      </c>
      <c r="B68" s="83">
        <f t="shared" si="8"/>
        <v>36</v>
      </c>
      <c r="C68" s="83">
        <v>8</v>
      </c>
      <c r="D68" s="83">
        <v>28</v>
      </c>
      <c r="E68" s="83">
        <v>0</v>
      </c>
      <c r="F68" s="84">
        <f t="shared" si="1"/>
        <v>0.22222222222222221</v>
      </c>
      <c r="G68" s="83">
        <v>0</v>
      </c>
      <c r="H68" s="83">
        <v>12</v>
      </c>
      <c r="I68" s="83">
        <v>5</v>
      </c>
      <c r="J68" s="83">
        <v>8</v>
      </c>
      <c r="K68" s="83">
        <v>0</v>
      </c>
      <c r="L68" s="83">
        <v>0</v>
      </c>
      <c r="M68" s="83">
        <v>1</v>
      </c>
      <c r="N68" s="83">
        <f t="shared" si="2"/>
        <v>26</v>
      </c>
      <c r="O68" s="83">
        <v>9</v>
      </c>
      <c r="P68" s="84">
        <f t="shared" si="3"/>
        <v>0.74285714285714288</v>
      </c>
      <c r="Q68" s="83">
        <v>0</v>
      </c>
      <c r="R68" s="83">
        <v>1</v>
      </c>
    </row>
    <row r="69" spans="1:18" x14ac:dyDescent="0.25">
      <c r="A69" s="85" t="s">
        <v>84</v>
      </c>
      <c r="B69" s="83">
        <f t="shared" si="8"/>
        <v>24</v>
      </c>
      <c r="C69" s="83">
        <v>6</v>
      </c>
      <c r="D69" s="83">
        <v>18</v>
      </c>
      <c r="E69" s="83">
        <v>0</v>
      </c>
      <c r="F69" s="84">
        <f t="shared" ref="F69:F128" si="9">C69/(B69-E69)</f>
        <v>0.25</v>
      </c>
      <c r="G69" s="83">
        <v>0</v>
      </c>
      <c r="H69" s="83">
        <v>7</v>
      </c>
      <c r="I69" s="83">
        <v>3</v>
      </c>
      <c r="J69" s="83">
        <v>6</v>
      </c>
      <c r="K69" s="83">
        <v>0</v>
      </c>
      <c r="L69" s="83">
        <v>0</v>
      </c>
      <c r="M69" s="83">
        <v>1</v>
      </c>
      <c r="N69" s="83">
        <f t="shared" si="2"/>
        <v>17</v>
      </c>
      <c r="O69" s="83">
        <v>6</v>
      </c>
      <c r="P69" s="84">
        <f t="shared" ref="P69:P128" si="10">N69/(N69+O69)</f>
        <v>0.73913043478260865</v>
      </c>
      <c r="Q69" s="83">
        <v>0</v>
      </c>
      <c r="R69" s="83">
        <v>1</v>
      </c>
    </row>
    <row r="70" spans="1:18" x14ac:dyDescent="0.25">
      <c r="A70" s="85" t="s">
        <v>97</v>
      </c>
      <c r="B70" s="83">
        <f t="shared" si="8"/>
        <v>23</v>
      </c>
      <c r="C70" s="83">
        <v>7</v>
      </c>
      <c r="D70" s="83">
        <v>16</v>
      </c>
      <c r="E70" s="83">
        <v>0</v>
      </c>
      <c r="F70" s="84">
        <f t="shared" si="9"/>
        <v>0.30434782608695654</v>
      </c>
      <c r="G70" s="83">
        <v>0</v>
      </c>
      <c r="H70" s="83">
        <v>7</v>
      </c>
      <c r="I70" s="83">
        <v>2</v>
      </c>
      <c r="J70" s="83">
        <v>5</v>
      </c>
      <c r="K70" s="83">
        <v>0</v>
      </c>
      <c r="L70" s="83">
        <v>0</v>
      </c>
      <c r="M70" s="83">
        <v>1</v>
      </c>
      <c r="N70" s="83">
        <f t="shared" ref="N70:N133" si="11">SUM(G70:M70)</f>
        <v>15</v>
      </c>
      <c r="O70" s="83">
        <v>4</v>
      </c>
      <c r="P70" s="84">
        <f t="shared" si="10"/>
        <v>0.78947368421052633</v>
      </c>
      <c r="Q70" s="83">
        <v>2</v>
      </c>
      <c r="R70" s="83">
        <v>2</v>
      </c>
    </row>
    <row r="71" spans="1:18" x14ac:dyDescent="0.25">
      <c r="A71" s="85" t="s">
        <v>86</v>
      </c>
      <c r="B71" s="83">
        <f t="shared" si="8"/>
        <v>82</v>
      </c>
      <c r="C71" s="83">
        <v>14</v>
      </c>
      <c r="D71" s="83">
        <v>68</v>
      </c>
      <c r="E71" s="83">
        <v>0</v>
      </c>
      <c r="F71" s="84">
        <f t="shared" si="9"/>
        <v>0.17073170731707318</v>
      </c>
      <c r="G71" s="83">
        <v>0</v>
      </c>
      <c r="H71" s="83">
        <v>28</v>
      </c>
      <c r="I71" s="83">
        <v>18</v>
      </c>
      <c r="J71" s="83">
        <v>7</v>
      </c>
      <c r="K71" s="83">
        <v>1</v>
      </c>
      <c r="L71" s="83">
        <v>0</v>
      </c>
      <c r="M71" s="83">
        <v>2</v>
      </c>
      <c r="N71" s="83">
        <f t="shared" si="11"/>
        <v>56</v>
      </c>
      <c r="O71" s="83">
        <v>19</v>
      </c>
      <c r="P71" s="84">
        <f t="shared" si="10"/>
        <v>0.7466666666666667</v>
      </c>
      <c r="Q71" s="83">
        <v>3</v>
      </c>
      <c r="R71" s="83">
        <v>4</v>
      </c>
    </row>
    <row r="72" spans="1:18" x14ac:dyDescent="0.25">
      <c r="A72" s="91" t="s">
        <v>87</v>
      </c>
      <c r="B72" s="83">
        <f t="shared" si="8"/>
        <v>121</v>
      </c>
      <c r="C72" s="83">
        <v>49</v>
      </c>
      <c r="D72" s="83">
        <v>72</v>
      </c>
      <c r="E72" s="83">
        <v>0</v>
      </c>
      <c r="F72" s="84">
        <f t="shared" si="9"/>
        <v>0.4049586776859504</v>
      </c>
      <c r="G72" s="83">
        <v>0</v>
      </c>
      <c r="H72" s="83">
        <v>29</v>
      </c>
      <c r="I72" s="83">
        <v>18</v>
      </c>
      <c r="J72" s="83">
        <v>17</v>
      </c>
      <c r="K72" s="83">
        <v>1</v>
      </c>
      <c r="L72" s="83">
        <v>0</v>
      </c>
      <c r="M72" s="83">
        <v>8</v>
      </c>
      <c r="N72" s="83">
        <f t="shared" si="11"/>
        <v>73</v>
      </c>
      <c r="O72" s="83">
        <v>33</v>
      </c>
      <c r="P72" s="84">
        <f t="shared" si="10"/>
        <v>0.68867924528301883</v>
      </c>
      <c r="Q72" s="83">
        <v>11</v>
      </c>
      <c r="R72" s="83">
        <v>4</v>
      </c>
    </row>
    <row r="73" spans="1:18" x14ac:dyDescent="0.25">
      <c r="A73" s="85" t="s">
        <v>22</v>
      </c>
      <c r="B73" s="83">
        <f t="shared" si="8"/>
        <v>80</v>
      </c>
      <c r="C73" s="83">
        <v>33</v>
      </c>
      <c r="D73" s="83">
        <v>47</v>
      </c>
      <c r="E73" s="83">
        <v>0</v>
      </c>
      <c r="F73" s="84">
        <f t="shared" si="9"/>
        <v>0.41249999999999998</v>
      </c>
      <c r="G73" s="83">
        <v>0</v>
      </c>
      <c r="H73" s="83">
        <v>19</v>
      </c>
      <c r="I73" s="83">
        <v>12</v>
      </c>
      <c r="J73" s="83">
        <v>12</v>
      </c>
      <c r="K73" s="83">
        <v>1</v>
      </c>
      <c r="L73" s="83">
        <v>0</v>
      </c>
      <c r="M73" s="83">
        <v>5</v>
      </c>
      <c r="N73" s="83">
        <f t="shared" si="11"/>
        <v>49</v>
      </c>
      <c r="O73" s="83">
        <v>22</v>
      </c>
      <c r="P73" s="84">
        <f t="shared" si="10"/>
        <v>0.6901408450704225</v>
      </c>
      <c r="Q73" s="83">
        <v>7</v>
      </c>
      <c r="R73" s="83">
        <v>2</v>
      </c>
    </row>
    <row r="74" spans="1:18" x14ac:dyDescent="0.25">
      <c r="A74" s="85" t="s">
        <v>88</v>
      </c>
      <c r="B74" s="83">
        <f t="shared" si="8"/>
        <v>15</v>
      </c>
      <c r="C74" s="83">
        <v>5</v>
      </c>
      <c r="D74" s="83">
        <v>10</v>
      </c>
      <c r="E74" s="83">
        <v>0</v>
      </c>
      <c r="F74" s="84">
        <f t="shared" si="9"/>
        <v>0.33333333333333331</v>
      </c>
      <c r="G74" s="83">
        <v>0</v>
      </c>
      <c r="H74" s="83">
        <v>4</v>
      </c>
      <c r="I74" s="83">
        <v>2</v>
      </c>
      <c r="J74" s="83">
        <v>2</v>
      </c>
      <c r="K74" s="83">
        <v>0</v>
      </c>
      <c r="L74" s="83">
        <v>0</v>
      </c>
      <c r="M74" s="83">
        <v>1</v>
      </c>
      <c r="N74" s="83">
        <f t="shared" si="11"/>
        <v>9</v>
      </c>
      <c r="O74" s="83">
        <v>4</v>
      </c>
      <c r="P74" s="84">
        <f t="shared" si="10"/>
        <v>0.69230769230769229</v>
      </c>
      <c r="Q74" s="83">
        <v>1</v>
      </c>
      <c r="R74" s="83">
        <v>1</v>
      </c>
    </row>
    <row r="75" spans="1:18" x14ac:dyDescent="0.25">
      <c r="A75" s="85" t="s">
        <v>144</v>
      </c>
      <c r="B75" s="83">
        <f t="shared" si="8"/>
        <v>1</v>
      </c>
      <c r="C75" s="83">
        <v>1</v>
      </c>
      <c r="D75" s="83">
        <v>0</v>
      </c>
      <c r="E75" s="83">
        <v>0</v>
      </c>
      <c r="F75" s="84">
        <f t="shared" si="9"/>
        <v>1</v>
      </c>
      <c r="G75" s="83">
        <v>0</v>
      </c>
      <c r="H75" s="83">
        <v>0</v>
      </c>
      <c r="I75" s="83">
        <v>0</v>
      </c>
      <c r="J75" s="83">
        <v>0</v>
      </c>
      <c r="K75" s="83">
        <v>0</v>
      </c>
      <c r="L75" s="83">
        <v>0</v>
      </c>
      <c r="M75" s="83">
        <v>1</v>
      </c>
      <c r="N75" s="83">
        <f t="shared" si="11"/>
        <v>1</v>
      </c>
      <c r="O75" s="83">
        <v>0</v>
      </c>
      <c r="P75" s="84">
        <f t="shared" si="10"/>
        <v>1</v>
      </c>
      <c r="Q75" s="83">
        <v>0</v>
      </c>
      <c r="R75" s="83">
        <v>0</v>
      </c>
    </row>
    <row r="76" spans="1:18" x14ac:dyDescent="0.25">
      <c r="A76" s="85" t="s">
        <v>90</v>
      </c>
      <c r="B76" s="83">
        <f t="shared" si="8"/>
        <v>18</v>
      </c>
      <c r="C76" s="83">
        <v>7</v>
      </c>
      <c r="D76" s="83">
        <v>11</v>
      </c>
      <c r="E76" s="83">
        <v>0</v>
      </c>
      <c r="F76" s="84">
        <f t="shared" si="9"/>
        <v>0.3888888888888889</v>
      </c>
      <c r="G76" s="83">
        <v>0</v>
      </c>
      <c r="H76" s="83">
        <v>4</v>
      </c>
      <c r="I76" s="83">
        <v>3</v>
      </c>
      <c r="J76" s="83">
        <v>1</v>
      </c>
      <c r="K76" s="83">
        <v>0</v>
      </c>
      <c r="L76" s="83">
        <v>0</v>
      </c>
      <c r="M76" s="83">
        <v>1</v>
      </c>
      <c r="N76" s="83">
        <f t="shared" si="11"/>
        <v>9</v>
      </c>
      <c r="O76" s="83">
        <v>5</v>
      </c>
      <c r="P76" s="84">
        <f t="shared" si="10"/>
        <v>0.6428571428571429</v>
      </c>
      <c r="Q76" s="83">
        <v>3</v>
      </c>
      <c r="R76" s="83">
        <v>1</v>
      </c>
    </row>
    <row r="77" spans="1:18" x14ac:dyDescent="0.25">
      <c r="A77" s="85" t="s">
        <v>91</v>
      </c>
      <c r="B77" s="83">
        <f t="shared" si="8"/>
        <v>7</v>
      </c>
      <c r="C77" s="83">
        <v>3</v>
      </c>
      <c r="D77" s="83">
        <v>4</v>
      </c>
      <c r="E77" s="83">
        <v>0</v>
      </c>
      <c r="F77" s="84">
        <f t="shared" si="9"/>
        <v>0.42857142857142855</v>
      </c>
      <c r="G77" s="83">
        <v>0</v>
      </c>
      <c r="H77" s="83">
        <v>2</v>
      </c>
      <c r="I77" s="83">
        <v>1</v>
      </c>
      <c r="J77" s="83">
        <v>2</v>
      </c>
      <c r="K77" s="83">
        <v>0</v>
      </c>
      <c r="L77" s="83">
        <v>0</v>
      </c>
      <c r="M77" s="83">
        <v>0</v>
      </c>
      <c r="N77" s="83">
        <f t="shared" si="11"/>
        <v>5</v>
      </c>
      <c r="O77" s="83">
        <v>2</v>
      </c>
      <c r="P77" s="84">
        <f t="shared" si="10"/>
        <v>0.7142857142857143</v>
      </c>
      <c r="Q77" s="83">
        <v>0</v>
      </c>
      <c r="R77" s="83">
        <v>0</v>
      </c>
    </row>
    <row r="78" spans="1:18" x14ac:dyDescent="0.25">
      <c r="A78" s="91" t="s">
        <v>92</v>
      </c>
      <c r="B78" s="83">
        <f t="shared" si="8"/>
        <v>47</v>
      </c>
      <c r="C78" s="83">
        <v>14</v>
      </c>
      <c r="D78" s="83">
        <v>33</v>
      </c>
      <c r="E78" s="83">
        <v>0</v>
      </c>
      <c r="F78" s="84">
        <f t="shared" si="9"/>
        <v>0.2978723404255319</v>
      </c>
      <c r="G78" s="83">
        <v>0</v>
      </c>
      <c r="H78" s="83">
        <v>6</v>
      </c>
      <c r="I78" s="83">
        <v>6</v>
      </c>
      <c r="J78" s="83">
        <v>5</v>
      </c>
      <c r="K78" s="83">
        <v>0</v>
      </c>
      <c r="L78" s="83">
        <v>0</v>
      </c>
      <c r="M78" s="83">
        <v>2</v>
      </c>
      <c r="N78" s="83">
        <f t="shared" si="11"/>
        <v>19</v>
      </c>
      <c r="O78" s="83">
        <v>20</v>
      </c>
      <c r="P78" s="84">
        <f t="shared" si="10"/>
        <v>0.48717948717948717</v>
      </c>
      <c r="Q78" s="83">
        <v>4</v>
      </c>
      <c r="R78" s="83">
        <v>4</v>
      </c>
    </row>
    <row r="79" spans="1:18" x14ac:dyDescent="0.25">
      <c r="A79" s="91" t="s">
        <v>168</v>
      </c>
      <c r="B79" s="83">
        <f t="shared" si="8"/>
        <v>6</v>
      </c>
      <c r="C79" s="83">
        <v>2</v>
      </c>
      <c r="D79" s="83">
        <v>4</v>
      </c>
      <c r="E79" s="83">
        <v>0</v>
      </c>
      <c r="F79" s="84">
        <f t="shared" si="9"/>
        <v>0.33333333333333331</v>
      </c>
      <c r="G79" s="83">
        <v>0</v>
      </c>
      <c r="H79" s="83">
        <v>0</v>
      </c>
      <c r="I79" s="83">
        <v>1</v>
      </c>
      <c r="J79" s="83">
        <v>0</v>
      </c>
      <c r="K79" s="83">
        <v>0</v>
      </c>
      <c r="L79" s="83">
        <v>0</v>
      </c>
      <c r="M79" s="83">
        <v>0</v>
      </c>
      <c r="N79" s="83">
        <f t="shared" si="11"/>
        <v>1</v>
      </c>
      <c r="O79" s="83">
        <v>4</v>
      </c>
      <c r="P79" s="84">
        <f t="shared" si="10"/>
        <v>0.2</v>
      </c>
      <c r="Q79" s="83">
        <v>0</v>
      </c>
      <c r="R79" s="83">
        <v>1</v>
      </c>
    </row>
    <row r="80" spans="1:18" x14ac:dyDescent="0.25">
      <c r="A80" s="82" t="s">
        <v>93</v>
      </c>
      <c r="B80" s="83">
        <f t="shared" si="8"/>
        <v>292</v>
      </c>
      <c r="C80" s="83">
        <v>135</v>
      </c>
      <c r="D80" s="83">
        <v>157</v>
      </c>
      <c r="E80" s="83">
        <v>0</v>
      </c>
      <c r="F80" s="84">
        <f t="shared" si="9"/>
        <v>0.46232876712328769</v>
      </c>
      <c r="G80" s="83">
        <v>1</v>
      </c>
      <c r="H80" s="83">
        <v>43</v>
      </c>
      <c r="I80" s="83">
        <v>57</v>
      </c>
      <c r="J80" s="83">
        <v>73</v>
      </c>
      <c r="K80" s="83">
        <v>6</v>
      </c>
      <c r="L80" s="83">
        <v>0</v>
      </c>
      <c r="M80" s="83">
        <v>12</v>
      </c>
      <c r="N80" s="83">
        <f t="shared" si="11"/>
        <v>192</v>
      </c>
      <c r="O80" s="83">
        <v>86</v>
      </c>
      <c r="P80" s="84">
        <f t="shared" si="10"/>
        <v>0.69064748201438853</v>
      </c>
      <c r="Q80" s="83">
        <v>7</v>
      </c>
      <c r="R80" s="83">
        <v>7</v>
      </c>
    </row>
    <row r="81" spans="1:18" x14ac:dyDescent="0.25">
      <c r="A81" s="106" t="s">
        <v>94</v>
      </c>
      <c r="B81" s="86">
        <f t="shared" si="8"/>
        <v>3530</v>
      </c>
      <c r="C81" s="86">
        <v>1519</v>
      </c>
      <c r="D81" s="86">
        <v>2010</v>
      </c>
      <c r="E81" s="86">
        <v>1</v>
      </c>
      <c r="F81" s="87">
        <f t="shared" si="9"/>
        <v>0.4304335505809011</v>
      </c>
      <c r="G81" s="86">
        <f>G54+G55+G58+G59+G60+G61+G62+G63+G66+G72+G78+G79+G80</f>
        <v>3</v>
      </c>
      <c r="H81" s="86">
        <f>H54+H55+H58+H59+H60+H61+H62+H63+H66+H72+H78+H79+H80</f>
        <v>779</v>
      </c>
      <c r="I81" s="86">
        <f t="shared" ref="I81:J81" si="12">I54+I55+I58+I59+I60+I61+I62+I63+I66+I72+I78+I79+I80</f>
        <v>617</v>
      </c>
      <c r="J81" s="86">
        <f t="shared" si="12"/>
        <v>663</v>
      </c>
      <c r="K81" s="86">
        <f t="shared" ref="K81" si="13">K54+K55+K58+K59+K60+K61+K62+K63+K66+K72+K78+K79+K80</f>
        <v>40</v>
      </c>
      <c r="L81" s="86">
        <f t="shared" ref="L81" si="14">L54+L55+L58+L59+L60+L61+L62+L63+L66+L72+L78+L79+L80</f>
        <v>1</v>
      </c>
      <c r="M81" s="86">
        <f t="shared" ref="M81" si="15">M54+M55+M58+M59+M60+M61+M62+M63+M66+M72+M78+M79+M80</f>
        <v>112</v>
      </c>
      <c r="N81" s="86">
        <f t="shared" si="11"/>
        <v>2215</v>
      </c>
      <c r="O81" s="86">
        <f t="shared" ref="O81" si="16">O54+O55+O58+O59+O60+O61+O62+O63+O66+O72+O78+O79+O80</f>
        <v>911</v>
      </c>
      <c r="P81" s="87">
        <f t="shared" si="10"/>
        <v>0.70857325655790149</v>
      </c>
      <c r="Q81" s="86">
        <f t="shared" ref="Q81" si="17">Q54+Q55+Q58+Q59+Q60+Q61+Q62+Q63+Q66+Q72+Q78+Q79+Q80</f>
        <v>254</v>
      </c>
      <c r="R81" s="86">
        <f t="shared" ref="R81" si="18">R54+R55+R58+R59+R60+R61+R62+R63+R66+R72+R78+R79+R80</f>
        <v>150</v>
      </c>
    </row>
    <row r="82" spans="1:18" x14ac:dyDescent="0.25">
      <c r="A82" s="104" t="s">
        <v>95</v>
      </c>
      <c r="F82" s="84"/>
      <c r="N82" s="83"/>
      <c r="P82" s="84"/>
    </row>
    <row r="83" spans="1:18" x14ac:dyDescent="0.25">
      <c r="A83" s="91" t="s">
        <v>96</v>
      </c>
      <c r="B83" s="83">
        <f>C83+D83+E83</f>
        <v>122</v>
      </c>
      <c r="C83" s="83">
        <v>35</v>
      </c>
      <c r="D83" s="83">
        <v>87</v>
      </c>
      <c r="E83" s="83">
        <v>0</v>
      </c>
      <c r="F83" s="84">
        <f t="shared" si="9"/>
        <v>0.28688524590163933</v>
      </c>
      <c r="G83" s="83">
        <v>1</v>
      </c>
      <c r="H83" s="83">
        <v>33</v>
      </c>
      <c r="I83" s="83">
        <v>27</v>
      </c>
      <c r="J83" s="83">
        <v>14</v>
      </c>
      <c r="K83" s="83">
        <v>0</v>
      </c>
      <c r="L83" s="83">
        <v>0</v>
      </c>
      <c r="M83" s="83">
        <v>4</v>
      </c>
      <c r="N83" s="83">
        <f t="shared" si="11"/>
        <v>79</v>
      </c>
      <c r="O83" s="83">
        <v>25</v>
      </c>
      <c r="P83" s="84">
        <f t="shared" si="10"/>
        <v>0.75961538461538458</v>
      </c>
      <c r="Q83" s="83">
        <v>15</v>
      </c>
      <c r="R83" s="83">
        <v>3</v>
      </c>
    </row>
    <row r="84" spans="1:18" x14ac:dyDescent="0.25">
      <c r="A84" s="85" t="s">
        <v>22</v>
      </c>
      <c r="B84" s="83">
        <f t="shared" ref="B84:B100" si="19">C84+D84+E84</f>
        <v>68</v>
      </c>
      <c r="C84" s="83">
        <v>17</v>
      </c>
      <c r="D84" s="83">
        <v>51</v>
      </c>
      <c r="E84" s="83">
        <v>0</v>
      </c>
      <c r="F84" s="84">
        <f t="shared" si="9"/>
        <v>0.25</v>
      </c>
      <c r="G84" s="83">
        <v>0</v>
      </c>
      <c r="H84" s="83">
        <v>14</v>
      </c>
      <c r="I84" s="83">
        <v>17</v>
      </c>
      <c r="J84" s="83">
        <v>7</v>
      </c>
      <c r="K84" s="83">
        <v>0</v>
      </c>
      <c r="L84" s="83">
        <v>0</v>
      </c>
      <c r="M84" s="83">
        <v>3</v>
      </c>
      <c r="N84" s="83">
        <f t="shared" si="11"/>
        <v>41</v>
      </c>
      <c r="O84" s="83">
        <v>16</v>
      </c>
      <c r="P84" s="84">
        <f t="shared" si="10"/>
        <v>0.7192982456140351</v>
      </c>
      <c r="Q84" s="83">
        <v>9</v>
      </c>
      <c r="R84" s="83">
        <v>2</v>
      </c>
    </row>
    <row r="85" spans="1:18" x14ac:dyDescent="0.25">
      <c r="A85" s="85" t="s">
        <v>83</v>
      </c>
      <c r="B85" s="83">
        <f t="shared" si="19"/>
        <v>15</v>
      </c>
      <c r="C85" s="83">
        <v>8</v>
      </c>
      <c r="D85" s="83">
        <v>7</v>
      </c>
      <c r="E85" s="83">
        <v>0</v>
      </c>
      <c r="F85" s="84">
        <f t="shared" si="9"/>
        <v>0.53333333333333333</v>
      </c>
      <c r="G85" s="83">
        <v>0</v>
      </c>
      <c r="H85" s="83">
        <v>5</v>
      </c>
      <c r="I85" s="83">
        <v>1</v>
      </c>
      <c r="J85" s="83">
        <v>2</v>
      </c>
      <c r="K85" s="83">
        <v>0</v>
      </c>
      <c r="L85" s="83">
        <v>0</v>
      </c>
      <c r="M85" s="83">
        <v>0</v>
      </c>
      <c r="N85" s="83">
        <f t="shared" si="11"/>
        <v>8</v>
      </c>
      <c r="O85" s="83">
        <v>3</v>
      </c>
      <c r="P85" s="84">
        <f t="shared" si="10"/>
        <v>0.72727272727272729</v>
      </c>
      <c r="Q85" s="83">
        <v>3</v>
      </c>
      <c r="R85" s="83">
        <v>1</v>
      </c>
    </row>
    <row r="86" spans="1:18" x14ac:dyDescent="0.25">
      <c r="A86" s="85" t="s">
        <v>84</v>
      </c>
      <c r="B86" s="83">
        <f t="shared" si="19"/>
        <v>12</v>
      </c>
      <c r="C86" s="83">
        <v>2</v>
      </c>
      <c r="D86" s="83">
        <v>10</v>
      </c>
      <c r="E86" s="83">
        <v>0</v>
      </c>
      <c r="F86" s="84">
        <f t="shared" si="9"/>
        <v>0.16666666666666666</v>
      </c>
      <c r="G86" s="83">
        <v>1</v>
      </c>
      <c r="H86" s="83">
        <v>4</v>
      </c>
      <c r="I86" s="83">
        <v>4</v>
      </c>
      <c r="J86" s="83">
        <v>1</v>
      </c>
      <c r="K86" s="83">
        <v>0</v>
      </c>
      <c r="L86" s="83">
        <v>0</v>
      </c>
      <c r="M86" s="83">
        <v>0</v>
      </c>
      <c r="N86" s="83">
        <f t="shared" si="11"/>
        <v>10</v>
      </c>
      <c r="O86" s="83">
        <v>1</v>
      </c>
      <c r="P86" s="84">
        <f t="shared" si="10"/>
        <v>0.90909090909090906</v>
      </c>
      <c r="Q86" s="83">
        <v>1</v>
      </c>
      <c r="R86" s="83">
        <v>0</v>
      </c>
    </row>
    <row r="87" spans="1:18" x14ac:dyDescent="0.25">
      <c r="A87" s="85" t="s">
        <v>97</v>
      </c>
      <c r="B87" s="83">
        <f t="shared" si="19"/>
        <v>6</v>
      </c>
      <c r="C87" s="83">
        <v>3</v>
      </c>
      <c r="D87" s="83">
        <v>3</v>
      </c>
      <c r="E87" s="83">
        <v>0</v>
      </c>
      <c r="F87" s="84">
        <f t="shared" si="9"/>
        <v>0.5</v>
      </c>
      <c r="G87" s="83">
        <v>0</v>
      </c>
      <c r="H87" s="83">
        <v>2</v>
      </c>
      <c r="I87" s="83">
        <v>2</v>
      </c>
      <c r="J87" s="83">
        <v>1</v>
      </c>
      <c r="K87" s="83">
        <v>0</v>
      </c>
      <c r="L87" s="83">
        <v>0</v>
      </c>
      <c r="M87" s="83">
        <v>0</v>
      </c>
      <c r="N87" s="83">
        <f t="shared" si="11"/>
        <v>5</v>
      </c>
      <c r="O87" s="83">
        <v>1</v>
      </c>
      <c r="P87" s="84">
        <f t="shared" si="10"/>
        <v>0.83333333333333337</v>
      </c>
      <c r="Q87" s="83">
        <v>0</v>
      </c>
      <c r="R87" s="83">
        <v>0</v>
      </c>
    </row>
    <row r="88" spans="1:18" x14ac:dyDescent="0.25">
      <c r="A88" s="85" t="s">
        <v>86</v>
      </c>
      <c r="B88" s="83">
        <f t="shared" si="19"/>
        <v>21</v>
      </c>
      <c r="C88" s="83">
        <v>5</v>
      </c>
      <c r="D88" s="83">
        <v>16</v>
      </c>
      <c r="E88" s="83">
        <v>0</v>
      </c>
      <c r="F88" s="84">
        <f t="shared" si="9"/>
        <v>0.23809523809523808</v>
      </c>
      <c r="G88" s="83">
        <v>0</v>
      </c>
      <c r="H88" s="83">
        <v>8</v>
      </c>
      <c r="I88" s="83">
        <v>3</v>
      </c>
      <c r="J88" s="83">
        <v>3</v>
      </c>
      <c r="K88" s="83">
        <v>0</v>
      </c>
      <c r="L88" s="83">
        <v>0</v>
      </c>
      <c r="M88" s="83">
        <v>1</v>
      </c>
      <c r="N88" s="83">
        <f t="shared" si="11"/>
        <v>15</v>
      </c>
      <c r="O88" s="83">
        <v>4</v>
      </c>
      <c r="P88" s="84">
        <f t="shared" si="10"/>
        <v>0.78947368421052633</v>
      </c>
      <c r="Q88" s="83">
        <v>2</v>
      </c>
      <c r="R88" s="83">
        <v>0</v>
      </c>
    </row>
    <row r="89" spans="1:18" x14ac:dyDescent="0.25">
      <c r="A89" s="91" t="s">
        <v>98</v>
      </c>
      <c r="B89" s="83">
        <f t="shared" si="19"/>
        <v>1750</v>
      </c>
      <c r="C89" s="83">
        <v>799</v>
      </c>
      <c r="D89" s="83">
        <v>950</v>
      </c>
      <c r="E89" s="83">
        <v>1</v>
      </c>
      <c r="F89" s="84">
        <f t="shared" si="9"/>
        <v>0.45683247570040025</v>
      </c>
      <c r="G89" s="83">
        <v>0</v>
      </c>
      <c r="H89" s="83">
        <v>398</v>
      </c>
      <c r="I89" s="83">
        <v>231</v>
      </c>
      <c r="J89" s="83">
        <v>259</v>
      </c>
      <c r="K89" s="83">
        <v>13</v>
      </c>
      <c r="L89" s="83">
        <v>0</v>
      </c>
      <c r="M89" s="83">
        <v>55</v>
      </c>
      <c r="N89" s="83">
        <f t="shared" si="11"/>
        <v>956</v>
      </c>
      <c r="O89" s="83">
        <v>479</v>
      </c>
      <c r="P89" s="84">
        <f t="shared" si="10"/>
        <v>0.66620209059233448</v>
      </c>
      <c r="Q89" s="83">
        <v>268</v>
      </c>
      <c r="R89" s="83">
        <v>47</v>
      </c>
    </row>
    <row r="90" spans="1:18" x14ac:dyDescent="0.25">
      <c r="A90" s="85" t="s">
        <v>22</v>
      </c>
      <c r="B90" s="83">
        <f t="shared" si="19"/>
        <v>254</v>
      </c>
      <c r="C90" s="83">
        <f>114+6</f>
        <v>120</v>
      </c>
      <c r="D90" s="83">
        <f>131+3</f>
        <v>134</v>
      </c>
      <c r="E90" s="83">
        <v>0</v>
      </c>
      <c r="F90" s="84">
        <f t="shared" si="9"/>
        <v>0.47244094488188976</v>
      </c>
      <c r="G90" s="83">
        <v>0</v>
      </c>
      <c r="H90" s="83">
        <f>45+2</f>
        <v>47</v>
      </c>
      <c r="I90" s="83">
        <v>29</v>
      </c>
      <c r="J90" s="83">
        <f>36+4</f>
        <v>40</v>
      </c>
      <c r="K90" s="83">
        <v>3</v>
      </c>
      <c r="L90" s="83">
        <v>0</v>
      </c>
      <c r="M90" s="83">
        <f>10+1</f>
        <v>11</v>
      </c>
      <c r="N90" s="83">
        <f t="shared" si="11"/>
        <v>130</v>
      </c>
      <c r="O90" s="83">
        <f>63+1</f>
        <v>64</v>
      </c>
      <c r="P90" s="84">
        <f t="shared" si="10"/>
        <v>0.67010309278350511</v>
      </c>
      <c r="Q90" s="83">
        <f>53+1</f>
        <v>54</v>
      </c>
      <c r="R90" s="83">
        <v>6</v>
      </c>
    </row>
    <row r="91" spans="1:18" x14ac:dyDescent="0.25">
      <c r="A91" s="85" t="s">
        <v>99</v>
      </c>
      <c r="B91" s="83">
        <f t="shared" si="19"/>
        <v>235</v>
      </c>
      <c r="C91" s="83">
        <v>123</v>
      </c>
      <c r="D91" s="83">
        <v>111</v>
      </c>
      <c r="E91" s="83">
        <v>1</v>
      </c>
      <c r="F91" s="84">
        <f t="shared" si="9"/>
        <v>0.52564102564102566</v>
      </c>
      <c r="G91" s="83">
        <v>0</v>
      </c>
      <c r="H91" s="83">
        <v>79</v>
      </c>
      <c r="I91" s="83">
        <v>37</v>
      </c>
      <c r="J91" s="83">
        <v>37</v>
      </c>
      <c r="K91" s="83">
        <v>4</v>
      </c>
      <c r="L91" s="83">
        <v>0</v>
      </c>
      <c r="M91" s="83">
        <v>5</v>
      </c>
      <c r="N91" s="83">
        <f t="shared" si="11"/>
        <v>162</v>
      </c>
      <c r="O91" s="83">
        <v>44</v>
      </c>
      <c r="P91" s="84">
        <f t="shared" si="10"/>
        <v>0.78640776699029125</v>
      </c>
      <c r="Q91" s="83">
        <v>17</v>
      </c>
      <c r="R91" s="83">
        <v>12</v>
      </c>
    </row>
    <row r="92" spans="1:18" x14ac:dyDescent="0.25">
      <c r="A92" s="85" t="s">
        <v>100</v>
      </c>
      <c r="B92" s="83">
        <f t="shared" si="19"/>
        <v>214</v>
      </c>
      <c r="C92" s="83">
        <v>98</v>
      </c>
      <c r="D92" s="83">
        <v>116</v>
      </c>
      <c r="E92" s="83">
        <v>0</v>
      </c>
      <c r="F92" s="84">
        <f t="shared" si="9"/>
        <v>0.45794392523364486</v>
      </c>
      <c r="G92" s="83">
        <v>0</v>
      </c>
      <c r="H92" s="83">
        <v>38</v>
      </c>
      <c r="I92" s="83">
        <v>37</v>
      </c>
      <c r="J92" s="83">
        <v>37</v>
      </c>
      <c r="K92" s="83">
        <v>0</v>
      </c>
      <c r="L92" s="83">
        <v>0</v>
      </c>
      <c r="M92" s="83">
        <v>4</v>
      </c>
      <c r="N92" s="83">
        <f t="shared" si="11"/>
        <v>116</v>
      </c>
      <c r="O92" s="83">
        <v>56</v>
      </c>
      <c r="P92" s="84">
        <f t="shared" si="10"/>
        <v>0.67441860465116277</v>
      </c>
      <c r="Q92" s="83">
        <v>36</v>
      </c>
      <c r="R92" s="83">
        <v>6</v>
      </c>
    </row>
    <row r="93" spans="1:18" x14ac:dyDescent="0.25">
      <c r="A93" s="85" t="s">
        <v>101</v>
      </c>
      <c r="B93" s="83">
        <f t="shared" si="19"/>
        <v>328</v>
      </c>
      <c r="C93" s="83">
        <v>112</v>
      </c>
      <c r="D93" s="83">
        <v>216</v>
      </c>
      <c r="E93" s="83">
        <v>0</v>
      </c>
      <c r="F93" s="84">
        <f t="shared" si="9"/>
        <v>0.34146341463414637</v>
      </c>
      <c r="G93" s="83">
        <v>0</v>
      </c>
      <c r="H93" s="83">
        <v>88</v>
      </c>
      <c r="I93" s="83">
        <v>44</v>
      </c>
      <c r="J93" s="83">
        <v>37</v>
      </c>
      <c r="K93" s="83">
        <v>2</v>
      </c>
      <c r="L93" s="83">
        <v>0</v>
      </c>
      <c r="M93" s="83">
        <v>8</v>
      </c>
      <c r="N93" s="83">
        <f t="shared" si="11"/>
        <v>179</v>
      </c>
      <c r="O93" s="83">
        <v>92</v>
      </c>
      <c r="P93" s="84">
        <f t="shared" si="10"/>
        <v>0.66051660516605171</v>
      </c>
      <c r="Q93" s="83">
        <v>50</v>
      </c>
      <c r="R93" s="83">
        <v>7</v>
      </c>
    </row>
    <row r="94" spans="1:18" x14ac:dyDescent="0.25">
      <c r="A94" s="85" t="s">
        <v>102</v>
      </c>
      <c r="B94" s="83">
        <f t="shared" si="19"/>
        <v>128</v>
      </c>
      <c r="C94" s="83">
        <v>51</v>
      </c>
      <c r="D94" s="83">
        <v>77</v>
      </c>
      <c r="E94" s="83">
        <v>0</v>
      </c>
      <c r="F94" s="84">
        <f t="shared" si="9"/>
        <v>0.3984375</v>
      </c>
      <c r="G94" s="83">
        <v>0</v>
      </c>
      <c r="H94" s="83">
        <v>34</v>
      </c>
      <c r="I94" s="83">
        <v>23</v>
      </c>
      <c r="J94" s="83">
        <v>13</v>
      </c>
      <c r="K94" s="83">
        <v>0</v>
      </c>
      <c r="L94" s="83">
        <v>0</v>
      </c>
      <c r="M94" s="83">
        <v>4</v>
      </c>
      <c r="N94" s="83">
        <f t="shared" si="11"/>
        <v>74</v>
      </c>
      <c r="O94" s="83">
        <v>33</v>
      </c>
      <c r="P94" s="84">
        <f t="shared" si="10"/>
        <v>0.69158878504672894</v>
      </c>
      <c r="Q94" s="83">
        <v>15</v>
      </c>
      <c r="R94" s="83">
        <v>6</v>
      </c>
    </row>
    <row r="95" spans="1:18" x14ac:dyDescent="0.25">
      <c r="A95" s="85" t="s">
        <v>104</v>
      </c>
      <c r="B95" s="83">
        <f t="shared" si="19"/>
        <v>107</v>
      </c>
      <c r="C95" s="83">
        <v>43</v>
      </c>
      <c r="D95" s="83">
        <v>64</v>
      </c>
      <c r="E95" s="83">
        <v>0</v>
      </c>
      <c r="F95" s="84">
        <f t="shared" si="9"/>
        <v>0.40186915887850466</v>
      </c>
      <c r="G95" s="83">
        <v>0</v>
      </c>
      <c r="H95" s="83">
        <v>18</v>
      </c>
      <c r="I95" s="83">
        <v>9</v>
      </c>
      <c r="J95" s="83">
        <v>12</v>
      </c>
      <c r="K95" s="83">
        <v>0</v>
      </c>
      <c r="L95" s="83">
        <v>0</v>
      </c>
      <c r="M95" s="83">
        <v>6</v>
      </c>
      <c r="N95" s="83">
        <f t="shared" si="11"/>
        <v>45</v>
      </c>
      <c r="O95" s="83">
        <v>25</v>
      </c>
      <c r="P95" s="84">
        <f t="shared" si="10"/>
        <v>0.6428571428571429</v>
      </c>
      <c r="Q95" s="83">
        <v>37</v>
      </c>
      <c r="R95" s="83">
        <v>0</v>
      </c>
    </row>
    <row r="96" spans="1:18" x14ac:dyDescent="0.25">
      <c r="A96" s="85" t="s">
        <v>105</v>
      </c>
      <c r="B96" s="83">
        <f t="shared" si="19"/>
        <v>64</v>
      </c>
      <c r="C96" s="83">
        <v>41</v>
      </c>
      <c r="D96" s="83">
        <v>23</v>
      </c>
      <c r="E96" s="83">
        <v>0</v>
      </c>
      <c r="F96" s="84">
        <f t="shared" si="9"/>
        <v>0.640625</v>
      </c>
      <c r="G96" s="83">
        <v>0</v>
      </c>
      <c r="H96" s="83">
        <v>11</v>
      </c>
      <c r="I96" s="83">
        <v>9</v>
      </c>
      <c r="J96" s="83">
        <v>14</v>
      </c>
      <c r="K96" s="83">
        <v>0</v>
      </c>
      <c r="L96" s="83">
        <v>0</v>
      </c>
      <c r="M96" s="83">
        <v>1</v>
      </c>
      <c r="N96" s="83">
        <f t="shared" si="11"/>
        <v>35</v>
      </c>
      <c r="O96" s="83">
        <v>21</v>
      </c>
      <c r="P96" s="84">
        <f t="shared" si="10"/>
        <v>0.625</v>
      </c>
      <c r="Q96" s="83">
        <v>8</v>
      </c>
      <c r="R96" s="83">
        <v>0</v>
      </c>
    </row>
    <row r="97" spans="1:18" x14ac:dyDescent="0.25">
      <c r="A97" s="85" t="s">
        <v>169</v>
      </c>
      <c r="B97" s="83">
        <f t="shared" si="19"/>
        <v>1</v>
      </c>
      <c r="C97" s="83">
        <v>0</v>
      </c>
      <c r="D97" s="83">
        <v>1</v>
      </c>
      <c r="E97" s="83">
        <v>0</v>
      </c>
      <c r="F97" s="84">
        <f t="shared" si="9"/>
        <v>0</v>
      </c>
      <c r="G97" s="83">
        <v>0</v>
      </c>
      <c r="H97" s="83">
        <v>0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3">
        <f t="shared" si="11"/>
        <v>0</v>
      </c>
      <c r="O97" s="83">
        <v>1</v>
      </c>
      <c r="P97" s="84">
        <f t="shared" si="10"/>
        <v>0</v>
      </c>
      <c r="Q97" s="83">
        <v>0</v>
      </c>
      <c r="R97" s="83">
        <v>0</v>
      </c>
    </row>
    <row r="98" spans="1:18" x14ac:dyDescent="0.25">
      <c r="A98" s="85" t="s">
        <v>106</v>
      </c>
      <c r="B98" s="83">
        <f t="shared" si="19"/>
        <v>337</v>
      </c>
      <c r="C98" s="83">
        <v>193</v>
      </c>
      <c r="D98" s="83">
        <v>144</v>
      </c>
      <c r="E98" s="83">
        <v>0</v>
      </c>
      <c r="F98" s="84">
        <f t="shared" si="9"/>
        <v>0.57270029673590506</v>
      </c>
      <c r="G98" s="83">
        <v>0</v>
      </c>
      <c r="H98" s="83">
        <v>71</v>
      </c>
      <c r="I98" s="83">
        <v>31</v>
      </c>
      <c r="J98" s="83">
        <v>56</v>
      </c>
      <c r="K98" s="83">
        <v>4</v>
      </c>
      <c r="L98" s="83">
        <v>0</v>
      </c>
      <c r="M98" s="83">
        <v>14</v>
      </c>
      <c r="N98" s="83">
        <f t="shared" si="11"/>
        <v>176</v>
      </c>
      <c r="O98" s="83">
        <v>116</v>
      </c>
      <c r="P98" s="84">
        <f t="shared" si="10"/>
        <v>0.60273972602739723</v>
      </c>
      <c r="Q98" s="83">
        <v>37</v>
      </c>
      <c r="R98" s="83">
        <v>8</v>
      </c>
    </row>
    <row r="99" spans="1:18" x14ac:dyDescent="0.25">
      <c r="A99" s="85" t="s">
        <v>109</v>
      </c>
      <c r="B99" s="83">
        <f t="shared" si="19"/>
        <v>19</v>
      </c>
      <c r="C99" s="83">
        <v>3</v>
      </c>
      <c r="D99" s="83">
        <v>16</v>
      </c>
      <c r="E99" s="83">
        <v>0</v>
      </c>
      <c r="F99" s="84">
        <f t="shared" si="9"/>
        <v>0.15789473684210525</v>
      </c>
      <c r="G99" s="83">
        <v>0</v>
      </c>
      <c r="H99" s="83">
        <v>1</v>
      </c>
      <c r="I99" s="83">
        <v>4</v>
      </c>
      <c r="J99" s="83">
        <v>4</v>
      </c>
      <c r="K99" s="83">
        <v>0</v>
      </c>
      <c r="L99" s="83">
        <v>0</v>
      </c>
      <c r="M99" s="83">
        <v>1</v>
      </c>
      <c r="N99" s="83">
        <f t="shared" si="11"/>
        <v>10</v>
      </c>
      <c r="O99" s="83">
        <v>8</v>
      </c>
      <c r="P99" s="84">
        <f t="shared" si="10"/>
        <v>0.55555555555555558</v>
      </c>
      <c r="Q99" s="83">
        <v>0</v>
      </c>
      <c r="R99" s="83">
        <v>1</v>
      </c>
    </row>
    <row r="100" spans="1:18" x14ac:dyDescent="0.25">
      <c r="A100" s="85" t="s">
        <v>110</v>
      </c>
      <c r="B100" s="83">
        <f t="shared" si="19"/>
        <v>63</v>
      </c>
      <c r="C100" s="83">
        <v>15</v>
      </c>
      <c r="D100" s="83">
        <v>48</v>
      </c>
      <c r="E100" s="83">
        <v>0</v>
      </c>
      <c r="F100" s="84">
        <f t="shared" si="9"/>
        <v>0.23809523809523808</v>
      </c>
      <c r="G100" s="83">
        <v>0</v>
      </c>
      <c r="H100" s="83">
        <v>11</v>
      </c>
      <c r="I100" s="83">
        <v>8</v>
      </c>
      <c r="J100" s="83">
        <v>9</v>
      </c>
      <c r="K100" s="83">
        <v>0</v>
      </c>
      <c r="L100" s="83">
        <v>0</v>
      </c>
      <c r="M100" s="83">
        <v>1</v>
      </c>
      <c r="N100" s="83">
        <f t="shared" si="11"/>
        <v>29</v>
      </c>
      <c r="O100" s="83">
        <v>19</v>
      </c>
      <c r="P100" s="84">
        <f t="shared" si="10"/>
        <v>0.60416666666666663</v>
      </c>
      <c r="Q100" s="83">
        <v>14</v>
      </c>
      <c r="R100" s="83">
        <v>1</v>
      </c>
    </row>
    <row r="101" spans="1:18" x14ac:dyDescent="0.25">
      <c r="A101" s="107" t="s">
        <v>111</v>
      </c>
      <c r="B101" s="86">
        <f>C101+D101+E101</f>
        <v>1872</v>
      </c>
      <c r="C101" s="86">
        <v>834</v>
      </c>
      <c r="D101" s="86">
        <v>1037</v>
      </c>
      <c r="E101" s="86">
        <v>1</v>
      </c>
      <c r="F101" s="87">
        <f t="shared" si="9"/>
        <v>0.44575093532870125</v>
      </c>
      <c r="G101" s="86">
        <f>G83+G89</f>
        <v>1</v>
      </c>
      <c r="H101" s="86">
        <f t="shared" ref="H101:R101" si="20">H83+H89</f>
        <v>431</v>
      </c>
      <c r="I101" s="86">
        <f t="shared" si="20"/>
        <v>258</v>
      </c>
      <c r="J101" s="86">
        <f t="shared" si="20"/>
        <v>273</v>
      </c>
      <c r="K101" s="86">
        <f t="shared" si="20"/>
        <v>13</v>
      </c>
      <c r="L101" s="86">
        <f t="shared" si="20"/>
        <v>0</v>
      </c>
      <c r="M101" s="86">
        <f t="shared" si="20"/>
        <v>59</v>
      </c>
      <c r="N101" s="86">
        <f t="shared" si="11"/>
        <v>1035</v>
      </c>
      <c r="O101" s="86">
        <f t="shared" si="20"/>
        <v>504</v>
      </c>
      <c r="P101" s="87">
        <f t="shared" si="10"/>
        <v>0.67251461988304095</v>
      </c>
      <c r="Q101" s="86">
        <f t="shared" si="20"/>
        <v>283</v>
      </c>
      <c r="R101" s="86">
        <f t="shared" si="20"/>
        <v>50</v>
      </c>
    </row>
    <row r="102" spans="1:18" x14ac:dyDescent="0.25">
      <c r="A102" s="2" t="s">
        <v>170</v>
      </c>
      <c r="F102" s="84"/>
      <c r="N102" s="83">
        <f t="shared" si="11"/>
        <v>0</v>
      </c>
      <c r="P102" s="84"/>
    </row>
    <row r="103" spans="1:18" x14ac:dyDescent="0.25">
      <c r="A103" s="91" t="s">
        <v>113</v>
      </c>
      <c r="B103" s="83">
        <f>C103+D103+E103</f>
        <v>117</v>
      </c>
      <c r="C103" s="83">
        <v>100</v>
      </c>
      <c r="D103" s="83">
        <v>17</v>
      </c>
      <c r="E103" s="83">
        <v>0</v>
      </c>
      <c r="F103" s="84">
        <f t="shared" si="9"/>
        <v>0.85470085470085466</v>
      </c>
      <c r="G103" s="83">
        <v>0</v>
      </c>
      <c r="H103" s="83">
        <v>13</v>
      </c>
      <c r="I103" s="83">
        <v>15</v>
      </c>
      <c r="J103" s="83">
        <v>5</v>
      </c>
      <c r="K103" s="83">
        <v>1</v>
      </c>
      <c r="L103" s="83">
        <v>0</v>
      </c>
      <c r="M103" s="83">
        <v>4</v>
      </c>
      <c r="N103" s="83">
        <f t="shared" si="11"/>
        <v>38</v>
      </c>
      <c r="O103" s="83">
        <v>72</v>
      </c>
      <c r="P103" s="84">
        <f t="shared" si="10"/>
        <v>0.34545454545454546</v>
      </c>
      <c r="Q103" s="83">
        <v>3</v>
      </c>
      <c r="R103" s="83">
        <v>4</v>
      </c>
    </row>
    <row r="104" spans="1:18" x14ac:dyDescent="0.25">
      <c r="A104" s="91" t="s">
        <v>116</v>
      </c>
      <c r="B104" s="83">
        <f t="shared" ref="B104:B112" si="21">C104+D104+E104</f>
        <v>566</v>
      </c>
      <c r="C104" s="83">
        <v>398</v>
      </c>
      <c r="D104" s="83">
        <v>168</v>
      </c>
      <c r="E104" s="83">
        <v>0</v>
      </c>
      <c r="F104" s="84">
        <f t="shared" si="9"/>
        <v>0.70318021201413428</v>
      </c>
      <c r="G104" s="83">
        <v>0</v>
      </c>
      <c r="H104" s="83">
        <v>73</v>
      </c>
      <c r="I104" s="83">
        <v>111</v>
      </c>
      <c r="J104" s="83">
        <v>119</v>
      </c>
      <c r="K104" s="83">
        <v>12</v>
      </c>
      <c r="L104" s="83">
        <v>0</v>
      </c>
      <c r="M104" s="83">
        <v>24</v>
      </c>
      <c r="N104" s="83">
        <f t="shared" si="11"/>
        <v>339</v>
      </c>
      <c r="O104" s="83">
        <v>201</v>
      </c>
      <c r="P104" s="84">
        <f t="shared" si="10"/>
        <v>0.62777777777777777</v>
      </c>
      <c r="Q104" s="83">
        <v>7</v>
      </c>
      <c r="R104" s="83">
        <v>19</v>
      </c>
    </row>
    <row r="105" spans="1:18" x14ac:dyDescent="0.25">
      <c r="A105" s="85" t="s">
        <v>22</v>
      </c>
      <c r="B105" s="83">
        <f t="shared" si="21"/>
        <v>564</v>
      </c>
      <c r="C105" s="83">
        <v>396</v>
      </c>
      <c r="D105" s="83">
        <v>168</v>
      </c>
      <c r="E105" s="83">
        <v>0</v>
      </c>
      <c r="F105" s="84">
        <f t="shared" si="9"/>
        <v>0.7021276595744681</v>
      </c>
      <c r="G105" s="83">
        <v>0</v>
      </c>
      <c r="H105" s="83">
        <v>73</v>
      </c>
      <c r="I105" s="83">
        <v>109</v>
      </c>
      <c r="J105" s="83">
        <v>119</v>
      </c>
      <c r="K105" s="83">
        <v>12</v>
      </c>
      <c r="L105" s="83">
        <v>0</v>
      </c>
      <c r="M105" s="83">
        <v>24</v>
      </c>
      <c r="N105" s="83">
        <f t="shared" si="11"/>
        <v>337</v>
      </c>
      <c r="O105" s="83">
        <v>201</v>
      </c>
      <c r="P105" s="84">
        <f t="shared" si="10"/>
        <v>0.62639405204460963</v>
      </c>
      <c r="Q105" s="83">
        <v>7</v>
      </c>
      <c r="R105" s="83">
        <v>19</v>
      </c>
    </row>
    <row r="106" spans="1:18" x14ac:dyDescent="0.25">
      <c r="A106" s="85" t="s">
        <v>171</v>
      </c>
      <c r="B106" s="83">
        <f t="shared" si="21"/>
        <v>2</v>
      </c>
      <c r="C106" s="83">
        <v>2</v>
      </c>
      <c r="D106" s="83">
        <v>0</v>
      </c>
      <c r="E106" s="83">
        <v>0</v>
      </c>
      <c r="F106" s="84">
        <f t="shared" si="9"/>
        <v>1</v>
      </c>
      <c r="G106" s="83">
        <v>0</v>
      </c>
      <c r="H106" s="83">
        <v>0</v>
      </c>
      <c r="I106" s="83">
        <v>2</v>
      </c>
      <c r="J106" s="83">
        <v>0</v>
      </c>
      <c r="K106" s="83">
        <v>0</v>
      </c>
      <c r="L106" s="83">
        <v>0</v>
      </c>
      <c r="M106" s="83">
        <v>0</v>
      </c>
      <c r="N106" s="83">
        <f t="shared" si="11"/>
        <v>2</v>
      </c>
      <c r="O106" s="83">
        <v>0</v>
      </c>
      <c r="P106" s="84">
        <f t="shared" si="10"/>
        <v>1</v>
      </c>
      <c r="Q106" s="83">
        <v>0</v>
      </c>
      <c r="R106" s="83">
        <v>0</v>
      </c>
    </row>
    <row r="107" spans="1:18" x14ac:dyDescent="0.25">
      <c r="A107" s="82" t="s">
        <v>117</v>
      </c>
      <c r="B107" s="83">
        <f t="shared" si="21"/>
        <v>827</v>
      </c>
      <c r="C107" s="83">
        <v>732</v>
      </c>
      <c r="D107" s="83">
        <v>95</v>
      </c>
      <c r="E107" s="83">
        <v>0</v>
      </c>
      <c r="F107" s="84">
        <f t="shared" si="9"/>
        <v>0.88512696493349452</v>
      </c>
      <c r="G107" s="83">
        <v>0</v>
      </c>
      <c r="H107" s="83">
        <v>132</v>
      </c>
      <c r="I107" s="83">
        <v>160</v>
      </c>
      <c r="J107" s="83">
        <v>112</v>
      </c>
      <c r="K107" s="83">
        <v>10</v>
      </c>
      <c r="L107" s="83">
        <v>0</v>
      </c>
      <c r="M107" s="83">
        <v>24</v>
      </c>
      <c r="N107" s="83">
        <f t="shared" si="11"/>
        <v>438</v>
      </c>
      <c r="O107" s="83">
        <v>347</v>
      </c>
      <c r="P107" s="84">
        <f t="shared" si="10"/>
        <v>0.55796178343949043</v>
      </c>
      <c r="Q107" s="83">
        <v>6</v>
      </c>
      <c r="R107" s="83">
        <v>36</v>
      </c>
    </row>
    <row r="108" spans="1:18" x14ac:dyDescent="0.25">
      <c r="A108" s="91" t="s">
        <v>118</v>
      </c>
      <c r="B108" s="83">
        <f t="shared" si="21"/>
        <v>114</v>
      </c>
      <c r="C108" s="83">
        <v>96</v>
      </c>
      <c r="D108" s="83">
        <v>18</v>
      </c>
      <c r="E108" s="83">
        <v>0</v>
      </c>
      <c r="F108" s="84">
        <f t="shared" si="9"/>
        <v>0.84210526315789469</v>
      </c>
      <c r="G108" s="83">
        <v>0</v>
      </c>
      <c r="H108" s="83">
        <v>5</v>
      </c>
      <c r="I108" s="83">
        <v>26</v>
      </c>
      <c r="J108" s="83">
        <v>14</v>
      </c>
      <c r="K108" s="83">
        <v>1</v>
      </c>
      <c r="L108" s="83">
        <v>0</v>
      </c>
      <c r="M108" s="83">
        <v>3</v>
      </c>
      <c r="N108" s="83">
        <f t="shared" si="11"/>
        <v>49</v>
      </c>
      <c r="O108" s="83">
        <v>64</v>
      </c>
      <c r="P108" s="84">
        <f t="shared" si="10"/>
        <v>0.4336283185840708</v>
      </c>
      <c r="Q108" s="83">
        <v>0</v>
      </c>
      <c r="R108" s="83">
        <v>1</v>
      </c>
    </row>
    <row r="109" spans="1:18" x14ac:dyDescent="0.25">
      <c r="A109" s="85" t="s">
        <v>22</v>
      </c>
      <c r="B109" s="83">
        <f t="shared" si="21"/>
        <v>106</v>
      </c>
      <c r="C109" s="83">
        <v>91</v>
      </c>
      <c r="D109" s="83">
        <v>15</v>
      </c>
      <c r="E109" s="83">
        <v>0</v>
      </c>
      <c r="F109" s="84">
        <f t="shared" si="9"/>
        <v>0.85849056603773588</v>
      </c>
      <c r="G109" s="83">
        <v>0</v>
      </c>
      <c r="H109" s="83">
        <v>5</v>
      </c>
      <c r="I109" s="83">
        <v>24</v>
      </c>
      <c r="J109" s="83">
        <v>13</v>
      </c>
      <c r="K109" s="83">
        <v>1</v>
      </c>
      <c r="L109" s="83">
        <v>0</v>
      </c>
      <c r="M109" s="83">
        <v>2</v>
      </c>
      <c r="N109" s="83">
        <f t="shared" si="11"/>
        <v>45</v>
      </c>
      <c r="O109" s="83">
        <v>60</v>
      </c>
      <c r="P109" s="84">
        <f t="shared" si="10"/>
        <v>0.42857142857142855</v>
      </c>
      <c r="Q109" s="83">
        <v>0</v>
      </c>
      <c r="R109" s="83">
        <v>1</v>
      </c>
    </row>
    <row r="110" spans="1:18" x14ac:dyDescent="0.25">
      <c r="A110" s="85" t="s">
        <v>119</v>
      </c>
      <c r="B110" s="83">
        <f t="shared" si="21"/>
        <v>7</v>
      </c>
      <c r="C110" s="83">
        <v>5</v>
      </c>
      <c r="D110" s="83">
        <v>2</v>
      </c>
      <c r="E110" s="83">
        <v>0</v>
      </c>
      <c r="F110" s="84">
        <f t="shared" si="9"/>
        <v>0.7142857142857143</v>
      </c>
      <c r="G110" s="83">
        <v>0</v>
      </c>
      <c r="H110" s="83">
        <v>0</v>
      </c>
      <c r="I110" s="83">
        <v>1</v>
      </c>
      <c r="J110" s="83">
        <v>1</v>
      </c>
      <c r="K110" s="83">
        <v>0</v>
      </c>
      <c r="L110" s="83">
        <v>0</v>
      </c>
      <c r="M110" s="83">
        <v>1</v>
      </c>
      <c r="N110" s="83">
        <f t="shared" si="11"/>
        <v>3</v>
      </c>
      <c r="O110" s="83">
        <v>4</v>
      </c>
      <c r="P110" s="84">
        <f t="shared" si="10"/>
        <v>0.42857142857142855</v>
      </c>
      <c r="Q110" s="83">
        <v>0</v>
      </c>
      <c r="R110" s="83">
        <v>0</v>
      </c>
    </row>
    <row r="111" spans="1:18" x14ac:dyDescent="0.25">
      <c r="A111" s="85" t="s">
        <v>172</v>
      </c>
      <c r="B111" s="83">
        <f t="shared" si="21"/>
        <v>1</v>
      </c>
      <c r="C111" s="83">
        <v>0</v>
      </c>
      <c r="D111" s="83">
        <v>1</v>
      </c>
      <c r="E111" s="83">
        <v>0</v>
      </c>
      <c r="F111" s="84">
        <f t="shared" si="9"/>
        <v>0</v>
      </c>
      <c r="G111" s="83">
        <v>0</v>
      </c>
      <c r="H111" s="83">
        <v>0</v>
      </c>
      <c r="I111" s="83">
        <v>1</v>
      </c>
      <c r="J111" s="83">
        <v>0</v>
      </c>
      <c r="K111" s="83">
        <v>0</v>
      </c>
      <c r="L111" s="83">
        <v>0</v>
      </c>
      <c r="M111" s="83">
        <v>0</v>
      </c>
      <c r="N111" s="83">
        <f t="shared" si="11"/>
        <v>1</v>
      </c>
      <c r="O111" s="83">
        <v>0</v>
      </c>
      <c r="P111" s="84">
        <f t="shared" si="10"/>
        <v>1</v>
      </c>
      <c r="Q111" s="83">
        <v>0</v>
      </c>
      <c r="R111" s="83">
        <v>0</v>
      </c>
    </row>
    <row r="112" spans="1:18" x14ac:dyDescent="0.25">
      <c r="A112" s="107" t="s">
        <v>122</v>
      </c>
      <c r="B112" s="86">
        <f t="shared" si="21"/>
        <v>1624</v>
      </c>
      <c r="C112" s="86">
        <v>1326</v>
      </c>
      <c r="D112" s="86">
        <v>298</v>
      </c>
      <c r="E112" s="86">
        <v>0</v>
      </c>
      <c r="F112" s="87">
        <f t="shared" si="9"/>
        <v>0.81650246305418717</v>
      </c>
      <c r="G112" s="86">
        <f>G103+G104+G107+G108</f>
        <v>0</v>
      </c>
      <c r="H112" s="86">
        <f t="shared" ref="H112:R112" si="22">H103+H104+H107+H108</f>
        <v>223</v>
      </c>
      <c r="I112" s="86">
        <f t="shared" si="22"/>
        <v>312</v>
      </c>
      <c r="J112" s="86">
        <f t="shared" si="22"/>
        <v>250</v>
      </c>
      <c r="K112" s="86">
        <f t="shared" si="22"/>
        <v>24</v>
      </c>
      <c r="L112" s="86">
        <f t="shared" si="22"/>
        <v>0</v>
      </c>
      <c r="M112" s="86">
        <f t="shared" si="22"/>
        <v>55</v>
      </c>
      <c r="N112" s="86">
        <f t="shared" si="11"/>
        <v>864</v>
      </c>
      <c r="O112" s="86">
        <f t="shared" si="22"/>
        <v>684</v>
      </c>
      <c r="P112" s="87">
        <f t="shared" si="10"/>
        <v>0.55813953488372092</v>
      </c>
      <c r="Q112" s="86">
        <f t="shared" si="22"/>
        <v>16</v>
      </c>
      <c r="R112" s="86">
        <f t="shared" si="22"/>
        <v>60</v>
      </c>
    </row>
    <row r="113" spans="1:18" x14ac:dyDescent="0.25">
      <c r="A113" s="2" t="s">
        <v>123</v>
      </c>
      <c r="F113" s="84"/>
      <c r="N113" s="83">
        <f t="shared" si="11"/>
        <v>0</v>
      </c>
      <c r="P113" s="84"/>
    </row>
    <row r="114" spans="1:18" x14ac:dyDescent="0.25">
      <c r="A114" s="91" t="s">
        <v>173</v>
      </c>
      <c r="B114" s="83">
        <f>C114+D114+E114</f>
        <v>1</v>
      </c>
      <c r="C114" s="83">
        <v>1</v>
      </c>
      <c r="D114" s="83">
        <v>0</v>
      </c>
      <c r="E114" s="83">
        <v>0</v>
      </c>
      <c r="F114" s="84">
        <f t="shared" si="9"/>
        <v>1</v>
      </c>
      <c r="G114" s="83">
        <v>0</v>
      </c>
      <c r="H114" s="83">
        <v>0</v>
      </c>
      <c r="I114" s="83">
        <v>0</v>
      </c>
      <c r="J114" s="83">
        <v>1</v>
      </c>
      <c r="K114" s="83">
        <v>0</v>
      </c>
      <c r="L114" s="83">
        <v>0</v>
      </c>
      <c r="M114" s="83">
        <v>0</v>
      </c>
      <c r="N114" s="83">
        <f t="shared" si="11"/>
        <v>1</v>
      </c>
      <c r="O114" s="83">
        <v>0</v>
      </c>
      <c r="P114" s="84">
        <f t="shared" si="10"/>
        <v>1</v>
      </c>
      <c r="Q114" s="83">
        <v>0</v>
      </c>
      <c r="R114" s="83">
        <v>0</v>
      </c>
    </row>
    <row r="115" spans="1:18" x14ac:dyDescent="0.25">
      <c r="A115" s="91" t="s">
        <v>124</v>
      </c>
      <c r="B115" s="83">
        <f t="shared" ref="B115:B124" si="23">C115+D115+E115</f>
        <v>255</v>
      </c>
      <c r="C115" s="83">
        <v>232</v>
      </c>
      <c r="D115" s="83">
        <v>23</v>
      </c>
      <c r="E115" s="83">
        <v>0</v>
      </c>
      <c r="F115" s="84">
        <f t="shared" si="9"/>
        <v>0.90980392156862744</v>
      </c>
      <c r="G115" s="83">
        <v>1</v>
      </c>
      <c r="H115" s="83">
        <v>25</v>
      </c>
      <c r="I115" s="83">
        <v>39</v>
      </c>
      <c r="J115" s="83">
        <v>73</v>
      </c>
      <c r="K115" s="83">
        <v>3</v>
      </c>
      <c r="L115" s="83">
        <v>1</v>
      </c>
      <c r="M115" s="83">
        <v>12</v>
      </c>
      <c r="N115" s="83">
        <f t="shared" si="11"/>
        <v>154</v>
      </c>
      <c r="O115" s="83">
        <v>93</v>
      </c>
      <c r="P115" s="84">
        <f t="shared" si="10"/>
        <v>0.62348178137651822</v>
      </c>
      <c r="Q115" s="83">
        <v>2</v>
      </c>
      <c r="R115" s="83">
        <v>6</v>
      </c>
    </row>
    <row r="116" spans="1:18" x14ac:dyDescent="0.25">
      <c r="A116" s="85" t="s">
        <v>22</v>
      </c>
      <c r="B116" s="83">
        <f t="shared" si="23"/>
        <v>146</v>
      </c>
      <c r="C116" s="83">
        <v>131</v>
      </c>
      <c r="D116" s="83">
        <v>15</v>
      </c>
      <c r="E116" s="83">
        <v>0</v>
      </c>
      <c r="F116" s="84">
        <f t="shared" si="9"/>
        <v>0.89726027397260277</v>
      </c>
      <c r="G116" s="83">
        <v>1</v>
      </c>
      <c r="H116" s="83">
        <v>16</v>
      </c>
      <c r="I116" s="83">
        <v>19</v>
      </c>
      <c r="J116" s="83">
        <v>48</v>
      </c>
      <c r="K116" s="83">
        <v>1</v>
      </c>
      <c r="L116" s="83">
        <v>1</v>
      </c>
      <c r="M116" s="83">
        <v>7</v>
      </c>
      <c r="N116" s="83">
        <f t="shared" si="11"/>
        <v>93</v>
      </c>
      <c r="O116" s="83">
        <v>51</v>
      </c>
      <c r="P116" s="84">
        <f t="shared" si="10"/>
        <v>0.64583333333333337</v>
      </c>
      <c r="Q116" s="83">
        <v>1</v>
      </c>
      <c r="R116" s="83">
        <v>1</v>
      </c>
    </row>
    <row r="117" spans="1:18" x14ac:dyDescent="0.25">
      <c r="A117" s="85" t="s">
        <v>125</v>
      </c>
      <c r="B117" s="83">
        <f t="shared" si="23"/>
        <v>77</v>
      </c>
      <c r="C117" s="83">
        <v>70</v>
      </c>
      <c r="D117" s="83">
        <v>7</v>
      </c>
      <c r="E117" s="83">
        <v>0</v>
      </c>
      <c r="F117" s="84">
        <f t="shared" si="9"/>
        <v>0.90909090909090906</v>
      </c>
      <c r="G117" s="83">
        <v>0</v>
      </c>
      <c r="H117" s="83">
        <v>6</v>
      </c>
      <c r="I117" s="83">
        <v>10</v>
      </c>
      <c r="J117" s="83">
        <v>19</v>
      </c>
      <c r="K117" s="83">
        <v>2</v>
      </c>
      <c r="L117" s="83">
        <v>0</v>
      </c>
      <c r="M117" s="83">
        <v>3</v>
      </c>
      <c r="N117" s="83">
        <f t="shared" si="11"/>
        <v>40</v>
      </c>
      <c r="O117" s="83">
        <v>33</v>
      </c>
      <c r="P117" s="84">
        <f t="shared" si="10"/>
        <v>0.54794520547945202</v>
      </c>
      <c r="Q117" s="83">
        <v>0</v>
      </c>
      <c r="R117" s="83">
        <v>4</v>
      </c>
    </row>
    <row r="118" spans="1:18" x14ac:dyDescent="0.25">
      <c r="A118" s="85" t="s">
        <v>126</v>
      </c>
      <c r="B118" s="83">
        <f t="shared" si="23"/>
        <v>9</v>
      </c>
      <c r="C118" s="83">
        <v>9</v>
      </c>
      <c r="D118" s="83">
        <v>0</v>
      </c>
      <c r="E118" s="83">
        <v>0</v>
      </c>
      <c r="F118" s="84">
        <f t="shared" si="9"/>
        <v>1</v>
      </c>
      <c r="G118" s="83">
        <v>0</v>
      </c>
      <c r="H118" s="83">
        <v>0</v>
      </c>
      <c r="I118" s="83">
        <v>2</v>
      </c>
      <c r="J118" s="83">
        <v>3</v>
      </c>
      <c r="K118" s="83">
        <v>0</v>
      </c>
      <c r="L118" s="83">
        <v>0</v>
      </c>
      <c r="M118" s="83">
        <v>1</v>
      </c>
      <c r="N118" s="83">
        <f t="shared" si="11"/>
        <v>6</v>
      </c>
      <c r="O118" s="83">
        <v>3</v>
      </c>
      <c r="P118" s="84">
        <f t="shared" si="10"/>
        <v>0.66666666666666663</v>
      </c>
      <c r="Q118" s="83">
        <v>0</v>
      </c>
      <c r="R118" s="83">
        <v>0</v>
      </c>
    </row>
    <row r="119" spans="1:18" x14ac:dyDescent="0.25">
      <c r="A119" s="85" t="s">
        <v>127</v>
      </c>
      <c r="B119" s="83">
        <f t="shared" si="23"/>
        <v>6</v>
      </c>
      <c r="C119" s="83">
        <v>6</v>
      </c>
      <c r="D119" s="83">
        <v>0</v>
      </c>
      <c r="E119" s="83">
        <v>0</v>
      </c>
      <c r="F119" s="84">
        <f t="shared" si="9"/>
        <v>1</v>
      </c>
      <c r="G119" s="83">
        <v>0</v>
      </c>
      <c r="H119" s="83">
        <v>0</v>
      </c>
      <c r="I119" s="83">
        <v>3</v>
      </c>
      <c r="J119" s="83">
        <v>1</v>
      </c>
      <c r="K119" s="83">
        <v>0</v>
      </c>
      <c r="L119" s="83">
        <v>0</v>
      </c>
      <c r="M119" s="83">
        <v>1</v>
      </c>
      <c r="N119" s="83">
        <f t="shared" si="11"/>
        <v>5</v>
      </c>
      <c r="O119" s="83">
        <v>1</v>
      </c>
      <c r="P119" s="84">
        <f t="shared" si="10"/>
        <v>0.83333333333333337</v>
      </c>
      <c r="Q119" s="83">
        <v>0</v>
      </c>
      <c r="R119" s="83">
        <v>0</v>
      </c>
    </row>
    <row r="120" spans="1:18" x14ac:dyDescent="0.25">
      <c r="A120" s="85" t="s">
        <v>128</v>
      </c>
      <c r="B120" s="83">
        <f t="shared" si="23"/>
        <v>5</v>
      </c>
      <c r="C120" s="83">
        <v>4</v>
      </c>
      <c r="D120" s="83">
        <v>1</v>
      </c>
      <c r="E120" s="83">
        <v>0</v>
      </c>
      <c r="F120" s="84">
        <f t="shared" si="9"/>
        <v>0.8</v>
      </c>
      <c r="G120" s="83">
        <v>0</v>
      </c>
      <c r="H120" s="83">
        <v>0</v>
      </c>
      <c r="I120" s="83">
        <v>2</v>
      </c>
      <c r="J120" s="83">
        <v>0</v>
      </c>
      <c r="K120" s="83">
        <v>0</v>
      </c>
      <c r="L120" s="83">
        <v>0</v>
      </c>
      <c r="M120" s="83">
        <v>0</v>
      </c>
      <c r="N120" s="83">
        <f t="shared" si="11"/>
        <v>2</v>
      </c>
      <c r="O120" s="83">
        <v>3</v>
      </c>
      <c r="P120" s="84">
        <f t="shared" si="10"/>
        <v>0.4</v>
      </c>
      <c r="Q120" s="83">
        <v>0</v>
      </c>
      <c r="R120" s="83">
        <v>0</v>
      </c>
    </row>
    <row r="121" spans="1:18" x14ac:dyDescent="0.25">
      <c r="A121" s="85" t="s">
        <v>129</v>
      </c>
      <c r="B121" s="83">
        <f t="shared" si="23"/>
        <v>12</v>
      </c>
      <c r="C121" s="83">
        <v>12</v>
      </c>
      <c r="D121" s="83">
        <v>0</v>
      </c>
      <c r="E121" s="83">
        <v>0</v>
      </c>
      <c r="F121" s="84">
        <f t="shared" si="9"/>
        <v>1</v>
      </c>
      <c r="G121" s="83">
        <v>0</v>
      </c>
      <c r="H121" s="83">
        <v>3</v>
      </c>
      <c r="I121" s="83">
        <v>3</v>
      </c>
      <c r="J121" s="83">
        <v>2</v>
      </c>
      <c r="K121" s="83">
        <v>0</v>
      </c>
      <c r="L121" s="83">
        <v>0</v>
      </c>
      <c r="M121" s="83">
        <v>0</v>
      </c>
      <c r="N121" s="83">
        <f t="shared" si="11"/>
        <v>8</v>
      </c>
      <c r="O121" s="83">
        <v>2</v>
      </c>
      <c r="P121" s="84">
        <f t="shared" si="10"/>
        <v>0.8</v>
      </c>
      <c r="Q121" s="83">
        <v>1</v>
      </c>
      <c r="R121" s="83">
        <v>1</v>
      </c>
    </row>
    <row r="122" spans="1:18" x14ac:dyDescent="0.25">
      <c r="A122" s="91" t="s">
        <v>174</v>
      </c>
      <c r="B122" s="83">
        <f t="shared" si="23"/>
        <v>1</v>
      </c>
      <c r="C122" s="83">
        <v>1</v>
      </c>
      <c r="D122" s="83">
        <v>0</v>
      </c>
      <c r="E122" s="83">
        <v>0</v>
      </c>
      <c r="F122" s="84">
        <f t="shared" si="9"/>
        <v>1</v>
      </c>
      <c r="G122" s="83">
        <v>0</v>
      </c>
      <c r="H122" s="83">
        <v>1</v>
      </c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3">
        <f t="shared" si="11"/>
        <v>1</v>
      </c>
      <c r="O122" s="83">
        <v>0</v>
      </c>
      <c r="P122" s="84">
        <f t="shared" si="10"/>
        <v>1</v>
      </c>
      <c r="Q122" s="83">
        <v>0</v>
      </c>
      <c r="R122" s="83">
        <v>0</v>
      </c>
    </row>
    <row r="123" spans="1:18" x14ac:dyDescent="0.25">
      <c r="A123" s="91" t="s">
        <v>175</v>
      </c>
      <c r="B123" s="83">
        <f t="shared" si="23"/>
        <v>111</v>
      </c>
      <c r="C123" s="83">
        <v>20</v>
      </c>
      <c r="D123" s="83">
        <v>91</v>
      </c>
      <c r="E123" s="83">
        <v>0</v>
      </c>
      <c r="F123" s="84">
        <f t="shared" si="9"/>
        <v>0.18018018018018017</v>
      </c>
      <c r="G123" s="83">
        <v>0</v>
      </c>
      <c r="H123" s="83">
        <v>5</v>
      </c>
      <c r="I123" s="83">
        <v>20</v>
      </c>
      <c r="J123" s="83">
        <v>18</v>
      </c>
      <c r="K123" s="83">
        <v>2</v>
      </c>
      <c r="L123" s="83">
        <v>0</v>
      </c>
      <c r="M123" s="83">
        <v>3</v>
      </c>
      <c r="N123" s="83">
        <f t="shared" si="11"/>
        <v>48</v>
      </c>
      <c r="O123" s="83">
        <v>55</v>
      </c>
      <c r="P123" s="84">
        <f t="shared" si="10"/>
        <v>0.46601941747572817</v>
      </c>
      <c r="Q123" s="83">
        <v>3</v>
      </c>
      <c r="R123" s="83">
        <v>5</v>
      </c>
    </row>
    <row r="124" spans="1:18" x14ac:dyDescent="0.25">
      <c r="A124" s="107" t="s">
        <v>131</v>
      </c>
      <c r="B124" s="86">
        <f t="shared" si="23"/>
        <v>368</v>
      </c>
      <c r="C124" s="86">
        <v>254</v>
      </c>
      <c r="D124" s="86">
        <v>114</v>
      </c>
      <c r="E124" s="86">
        <v>0</v>
      </c>
      <c r="F124" s="87">
        <f t="shared" si="9"/>
        <v>0.69021739130434778</v>
      </c>
      <c r="G124" s="86">
        <f>G114+G115+G122+G123</f>
        <v>1</v>
      </c>
      <c r="H124" s="86">
        <f t="shared" ref="H124:J124" si="24">H114+H115+H122+H123</f>
        <v>31</v>
      </c>
      <c r="I124" s="86">
        <f t="shared" si="24"/>
        <v>59</v>
      </c>
      <c r="J124" s="86">
        <f t="shared" si="24"/>
        <v>92</v>
      </c>
      <c r="K124" s="86">
        <f t="shared" ref="K124" si="25">K114+K115+K122+K123</f>
        <v>5</v>
      </c>
      <c r="L124" s="86">
        <f t="shared" ref="L124" si="26">L114+L115+L122+L123</f>
        <v>1</v>
      </c>
      <c r="M124" s="86">
        <f t="shared" ref="M124" si="27">M114+M115+M122+M123</f>
        <v>15</v>
      </c>
      <c r="N124" s="86">
        <f t="shared" ref="N124" si="28">N114+N115+N122+N123</f>
        <v>204</v>
      </c>
      <c r="O124" s="86">
        <f t="shared" ref="O124" si="29">O114+O115+O122+O123</f>
        <v>148</v>
      </c>
      <c r="P124" s="87">
        <f t="shared" si="10"/>
        <v>0.57954545454545459</v>
      </c>
      <c r="Q124" s="86">
        <f t="shared" ref="Q124" si="30">Q114+Q115+Q122+Q123</f>
        <v>5</v>
      </c>
      <c r="R124" s="86">
        <f t="shared" ref="R124" si="31">R114+R115+R122+R123</f>
        <v>11</v>
      </c>
    </row>
    <row r="125" spans="1:18" x14ac:dyDescent="0.25">
      <c r="A125" s="2" t="s">
        <v>132</v>
      </c>
      <c r="F125" s="84"/>
      <c r="N125" s="83">
        <f t="shared" si="11"/>
        <v>0</v>
      </c>
      <c r="P125" s="84"/>
    </row>
    <row r="126" spans="1:18" x14ac:dyDescent="0.25">
      <c r="A126" s="91" t="s">
        <v>133</v>
      </c>
      <c r="B126" s="83">
        <f>C126+D126+E126</f>
        <v>12</v>
      </c>
      <c r="C126" s="83">
        <v>8</v>
      </c>
      <c r="D126" s="83">
        <v>4</v>
      </c>
      <c r="E126" s="83">
        <v>0</v>
      </c>
      <c r="F126" s="84">
        <f t="shared" si="9"/>
        <v>0.66666666666666663</v>
      </c>
      <c r="G126" s="83">
        <v>0</v>
      </c>
      <c r="H126" s="83">
        <v>1</v>
      </c>
      <c r="I126" s="83">
        <v>3</v>
      </c>
      <c r="J126" s="83">
        <v>4</v>
      </c>
      <c r="K126" s="83">
        <v>0</v>
      </c>
      <c r="L126" s="83">
        <v>0</v>
      </c>
      <c r="M126" s="83">
        <v>0</v>
      </c>
      <c r="N126" s="83">
        <f t="shared" si="11"/>
        <v>8</v>
      </c>
      <c r="O126" s="83">
        <v>1</v>
      </c>
      <c r="P126" s="84">
        <f t="shared" si="10"/>
        <v>0.88888888888888884</v>
      </c>
      <c r="Q126" s="83">
        <v>0</v>
      </c>
      <c r="R126" s="83">
        <v>3</v>
      </c>
    </row>
    <row r="127" spans="1:18" x14ac:dyDescent="0.25">
      <c r="A127" s="85" t="s">
        <v>22</v>
      </c>
      <c r="B127" s="83">
        <f t="shared" ref="B127:B136" si="32">C127+D127+E127</f>
        <v>11</v>
      </c>
      <c r="C127" s="83">
        <v>7</v>
      </c>
      <c r="D127" s="83">
        <v>4</v>
      </c>
      <c r="E127" s="83">
        <v>0</v>
      </c>
      <c r="F127" s="84">
        <f t="shared" si="9"/>
        <v>0.63636363636363635</v>
      </c>
      <c r="G127" s="83">
        <v>0</v>
      </c>
      <c r="H127" s="83">
        <v>1</v>
      </c>
      <c r="I127" s="83">
        <v>3</v>
      </c>
      <c r="J127" s="83">
        <v>4</v>
      </c>
      <c r="K127" s="83">
        <v>0</v>
      </c>
      <c r="L127" s="83">
        <v>0</v>
      </c>
      <c r="M127" s="83">
        <v>0</v>
      </c>
      <c r="N127" s="83">
        <f t="shared" si="11"/>
        <v>8</v>
      </c>
      <c r="O127" s="83">
        <v>1</v>
      </c>
      <c r="P127" s="84">
        <f t="shared" si="10"/>
        <v>0.88888888888888884</v>
      </c>
      <c r="Q127" s="83">
        <v>0</v>
      </c>
      <c r="R127" s="83">
        <v>2</v>
      </c>
    </row>
    <row r="128" spans="1:18" x14ac:dyDescent="0.25">
      <c r="A128" s="85" t="s">
        <v>176</v>
      </c>
      <c r="B128" s="83">
        <f t="shared" si="32"/>
        <v>1</v>
      </c>
      <c r="C128" s="83">
        <v>1</v>
      </c>
      <c r="D128" s="83">
        <v>0</v>
      </c>
      <c r="E128" s="83">
        <v>0</v>
      </c>
      <c r="F128" s="84">
        <f t="shared" si="9"/>
        <v>1</v>
      </c>
      <c r="G128" s="83">
        <v>0</v>
      </c>
      <c r="H128" s="83">
        <v>0</v>
      </c>
      <c r="I128" s="83">
        <v>0</v>
      </c>
      <c r="J128" s="83">
        <v>0</v>
      </c>
      <c r="K128" s="83">
        <v>0</v>
      </c>
      <c r="L128" s="83">
        <v>0</v>
      </c>
      <c r="M128" s="83">
        <v>0</v>
      </c>
      <c r="N128" s="83">
        <f t="shared" si="11"/>
        <v>0</v>
      </c>
      <c r="O128" s="83">
        <v>0</v>
      </c>
      <c r="P128" s="84" t="e">
        <f t="shared" si="10"/>
        <v>#DIV/0!</v>
      </c>
      <c r="Q128" s="83">
        <v>0</v>
      </c>
      <c r="R128" s="83">
        <v>1</v>
      </c>
    </row>
    <row r="129" spans="1:19" x14ac:dyDescent="0.25">
      <c r="A129" s="91" t="s">
        <v>134</v>
      </c>
      <c r="B129" s="83">
        <f t="shared" si="32"/>
        <v>185</v>
      </c>
      <c r="C129" s="83">
        <v>102</v>
      </c>
      <c r="D129" s="83">
        <v>83</v>
      </c>
      <c r="E129" s="83">
        <v>0</v>
      </c>
      <c r="F129" s="84">
        <f t="shared" ref="F129:F137" si="33">C129/(B129-E129)</f>
        <v>0.55135135135135138</v>
      </c>
      <c r="G129" s="83">
        <v>0</v>
      </c>
      <c r="H129" s="83">
        <v>19</v>
      </c>
      <c r="I129" s="83">
        <v>5</v>
      </c>
      <c r="J129" s="83">
        <v>30</v>
      </c>
      <c r="K129" s="83">
        <v>1</v>
      </c>
      <c r="L129" s="83">
        <v>0</v>
      </c>
      <c r="M129" s="83">
        <v>7</v>
      </c>
      <c r="N129" s="83">
        <f t="shared" si="11"/>
        <v>62</v>
      </c>
      <c r="O129" s="83">
        <v>116</v>
      </c>
      <c r="P129" s="84">
        <f t="shared" ref="P129:P137" si="34">N129/(N129+O129)</f>
        <v>0.34831460674157305</v>
      </c>
      <c r="Q129" s="83">
        <v>5</v>
      </c>
      <c r="R129" s="83">
        <v>2</v>
      </c>
    </row>
    <row r="130" spans="1:19" x14ac:dyDescent="0.25">
      <c r="A130" s="85" t="s">
        <v>22</v>
      </c>
      <c r="B130" s="83">
        <f t="shared" si="32"/>
        <v>152</v>
      </c>
      <c r="C130" s="83">
        <v>81</v>
      </c>
      <c r="D130" s="83">
        <v>71</v>
      </c>
      <c r="E130" s="83">
        <v>0</v>
      </c>
      <c r="F130" s="84">
        <f t="shared" si="33"/>
        <v>0.53289473684210531</v>
      </c>
      <c r="G130" s="83">
        <v>0</v>
      </c>
      <c r="H130" s="83">
        <v>18</v>
      </c>
      <c r="I130" s="83">
        <v>5</v>
      </c>
      <c r="J130" s="83">
        <v>24</v>
      </c>
      <c r="K130" s="83">
        <v>1</v>
      </c>
      <c r="L130" s="83">
        <v>0</v>
      </c>
      <c r="M130" s="83">
        <v>6</v>
      </c>
      <c r="N130" s="83">
        <f t="shared" si="11"/>
        <v>54</v>
      </c>
      <c r="O130" s="83">
        <v>91</v>
      </c>
      <c r="P130" s="84">
        <f t="shared" si="34"/>
        <v>0.3724137931034483</v>
      </c>
      <c r="Q130" s="83">
        <v>5</v>
      </c>
      <c r="R130" s="83">
        <v>2</v>
      </c>
    </row>
    <row r="131" spans="1:19" x14ac:dyDescent="0.25">
      <c r="A131" s="85" t="s">
        <v>135</v>
      </c>
      <c r="B131" s="83">
        <f t="shared" si="32"/>
        <v>3</v>
      </c>
      <c r="C131" s="83">
        <v>2</v>
      </c>
      <c r="D131" s="83">
        <v>1</v>
      </c>
      <c r="E131" s="83">
        <v>0</v>
      </c>
      <c r="F131" s="84">
        <f t="shared" si="33"/>
        <v>0.66666666666666663</v>
      </c>
      <c r="G131" s="83">
        <v>0</v>
      </c>
      <c r="H131" s="83">
        <v>0</v>
      </c>
      <c r="I131" s="83">
        <v>0</v>
      </c>
      <c r="J131" s="83">
        <v>1</v>
      </c>
      <c r="K131" s="83">
        <v>0</v>
      </c>
      <c r="L131" s="83">
        <v>0</v>
      </c>
      <c r="M131" s="83">
        <v>0</v>
      </c>
      <c r="N131" s="83">
        <f t="shared" si="11"/>
        <v>1</v>
      </c>
      <c r="O131" s="83">
        <v>2</v>
      </c>
      <c r="P131" s="84">
        <f t="shared" si="34"/>
        <v>0.33333333333333331</v>
      </c>
      <c r="Q131" s="83">
        <v>0</v>
      </c>
      <c r="R131" s="83">
        <v>0</v>
      </c>
    </row>
    <row r="132" spans="1:19" x14ac:dyDescent="0.25">
      <c r="A132" s="85" t="s">
        <v>136</v>
      </c>
      <c r="B132" s="83">
        <f t="shared" si="32"/>
        <v>10</v>
      </c>
      <c r="C132" s="83">
        <v>8</v>
      </c>
      <c r="D132" s="83">
        <v>2</v>
      </c>
      <c r="E132" s="83">
        <v>0</v>
      </c>
      <c r="F132" s="84">
        <f t="shared" si="33"/>
        <v>0.8</v>
      </c>
      <c r="G132" s="83">
        <v>0</v>
      </c>
      <c r="H132" s="83">
        <v>1</v>
      </c>
      <c r="I132" s="83">
        <v>0</v>
      </c>
      <c r="J132" s="83">
        <v>2</v>
      </c>
      <c r="K132" s="83">
        <v>0</v>
      </c>
      <c r="L132" s="83">
        <v>0</v>
      </c>
      <c r="M132" s="83">
        <v>1</v>
      </c>
      <c r="N132" s="83">
        <f t="shared" si="11"/>
        <v>4</v>
      </c>
      <c r="O132" s="83">
        <v>6</v>
      </c>
      <c r="P132" s="84">
        <f t="shared" si="34"/>
        <v>0.4</v>
      </c>
      <c r="Q132" s="83">
        <v>0</v>
      </c>
      <c r="R132" s="83">
        <v>0</v>
      </c>
    </row>
    <row r="133" spans="1:19" x14ac:dyDescent="0.25">
      <c r="A133" s="85" t="s">
        <v>134</v>
      </c>
      <c r="B133" s="83">
        <f t="shared" si="32"/>
        <v>10</v>
      </c>
      <c r="C133" s="83">
        <v>5</v>
      </c>
      <c r="D133" s="83">
        <v>5</v>
      </c>
      <c r="E133" s="83">
        <v>0</v>
      </c>
      <c r="F133" s="84">
        <f t="shared" si="33"/>
        <v>0.5</v>
      </c>
      <c r="G133" s="83">
        <v>0</v>
      </c>
      <c r="H133" s="83">
        <v>0</v>
      </c>
      <c r="I133" s="83">
        <v>0</v>
      </c>
      <c r="J133" s="83">
        <v>1</v>
      </c>
      <c r="K133" s="83">
        <v>0</v>
      </c>
      <c r="L133" s="83">
        <v>0</v>
      </c>
      <c r="M133" s="83">
        <v>0</v>
      </c>
      <c r="N133" s="83">
        <f t="shared" si="11"/>
        <v>1</v>
      </c>
      <c r="O133" s="83">
        <v>9</v>
      </c>
      <c r="P133" s="84">
        <f t="shared" si="34"/>
        <v>0.1</v>
      </c>
      <c r="Q133" s="83">
        <v>0</v>
      </c>
      <c r="R133" s="83">
        <v>0</v>
      </c>
    </row>
    <row r="134" spans="1:19" x14ac:dyDescent="0.25">
      <c r="A134" s="85" t="s">
        <v>137</v>
      </c>
      <c r="B134" s="83">
        <f t="shared" si="32"/>
        <v>10</v>
      </c>
      <c r="C134" s="83">
        <v>6</v>
      </c>
      <c r="D134" s="83">
        <v>4</v>
      </c>
      <c r="E134" s="83">
        <v>0</v>
      </c>
      <c r="F134" s="84">
        <f t="shared" si="33"/>
        <v>0.6</v>
      </c>
      <c r="G134" s="83">
        <v>0</v>
      </c>
      <c r="H134" s="83">
        <v>0</v>
      </c>
      <c r="I134" s="83">
        <v>0</v>
      </c>
      <c r="J134" s="83">
        <v>2</v>
      </c>
      <c r="K134" s="83">
        <v>0</v>
      </c>
      <c r="L134" s="83">
        <v>0</v>
      </c>
      <c r="M134" s="83">
        <v>0</v>
      </c>
      <c r="N134" s="83">
        <f t="shared" ref="N134:N137" si="35">SUM(G134:M134)</f>
        <v>2</v>
      </c>
      <c r="O134" s="83">
        <v>8</v>
      </c>
      <c r="P134" s="84">
        <f t="shared" si="34"/>
        <v>0.2</v>
      </c>
      <c r="Q134" s="83">
        <v>0</v>
      </c>
      <c r="R134" s="83">
        <v>0</v>
      </c>
    </row>
    <row r="135" spans="1:19" x14ac:dyDescent="0.25">
      <c r="A135" s="91" t="s">
        <v>177</v>
      </c>
      <c r="B135" s="83">
        <f t="shared" si="32"/>
        <v>52</v>
      </c>
      <c r="C135" s="83">
        <v>37</v>
      </c>
      <c r="D135" s="83">
        <v>15</v>
      </c>
      <c r="E135" s="83">
        <v>0</v>
      </c>
      <c r="F135" s="84">
        <f t="shared" si="33"/>
        <v>0.71153846153846156</v>
      </c>
      <c r="G135" s="83">
        <v>0</v>
      </c>
      <c r="H135" s="83">
        <v>5</v>
      </c>
      <c r="I135" s="83">
        <v>3</v>
      </c>
      <c r="J135" s="83">
        <v>7</v>
      </c>
      <c r="K135" s="83">
        <v>0</v>
      </c>
      <c r="L135" s="83">
        <v>0</v>
      </c>
      <c r="M135" s="83">
        <v>6</v>
      </c>
      <c r="N135" s="83">
        <f t="shared" si="35"/>
        <v>21</v>
      </c>
      <c r="O135" s="83">
        <v>29</v>
      </c>
      <c r="P135" s="84">
        <f t="shared" si="34"/>
        <v>0.42</v>
      </c>
      <c r="Q135" s="83">
        <v>1</v>
      </c>
      <c r="R135" s="83">
        <v>1</v>
      </c>
    </row>
    <row r="136" spans="1:19" x14ac:dyDescent="0.25">
      <c r="A136" s="107" t="s">
        <v>139</v>
      </c>
      <c r="B136" s="86">
        <f t="shared" si="32"/>
        <v>249</v>
      </c>
      <c r="C136" s="86">
        <v>147</v>
      </c>
      <c r="D136" s="86">
        <v>102</v>
      </c>
      <c r="E136" s="86">
        <v>0</v>
      </c>
      <c r="F136" s="87">
        <f t="shared" si="33"/>
        <v>0.59036144578313254</v>
      </c>
      <c r="G136" s="86">
        <f>G126+G129+G135</f>
        <v>0</v>
      </c>
      <c r="H136" s="86">
        <f t="shared" ref="H136:R136" si="36">H126+H129+H135</f>
        <v>25</v>
      </c>
      <c r="I136" s="86">
        <f t="shared" si="36"/>
        <v>11</v>
      </c>
      <c r="J136" s="86">
        <f t="shared" si="36"/>
        <v>41</v>
      </c>
      <c r="K136" s="86">
        <f t="shared" si="36"/>
        <v>1</v>
      </c>
      <c r="L136" s="86">
        <f t="shared" si="36"/>
        <v>0</v>
      </c>
      <c r="M136" s="86">
        <f t="shared" si="36"/>
        <v>13</v>
      </c>
      <c r="N136" s="86">
        <f t="shared" si="35"/>
        <v>91</v>
      </c>
      <c r="O136" s="86">
        <f t="shared" si="36"/>
        <v>146</v>
      </c>
      <c r="P136" s="87">
        <f t="shared" si="34"/>
        <v>0.38396624472573837</v>
      </c>
      <c r="Q136" s="86">
        <f t="shared" si="36"/>
        <v>6</v>
      </c>
      <c r="R136" s="86">
        <f t="shared" si="36"/>
        <v>6</v>
      </c>
    </row>
    <row r="137" spans="1:19" x14ac:dyDescent="0.25">
      <c r="A137" s="2" t="s">
        <v>140</v>
      </c>
      <c r="B137" s="88">
        <v>11962</v>
      </c>
      <c r="C137" s="88">
        <f>SUM(C52+C81+C101+C112+C124+C136)</f>
        <v>6880</v>
      </c>
      <c r="D137" s="88">
        <f>SUM(D52+D81+D101+D112+D124+D136)</f>
        <v>5077</v>
      </c>
      <c r="E137" s="88">
        <v>5</v>
      </c>
      <c r="F137" s="103">
        <f t="shared" si="33"/>
        <v>0.57539516601154139</v>
      </c>
      <c r="G137" s="88">
        <v>7</v>
      </c>
      <c r="H137" s="88">
        <v>1913</v>
      </c>
      <c r="I137" s="88">
        <v>1976</v>
      </c>
      <c r="J137" s="88">
        <v>2334</v>
      </c>
      <c r="K137" s="88">
        <v>144</v>
      </c>
      <c r="L137" s="88">
        <v>5</v>
      </c>
      <c r="M137" s="88">
        <v>459</v>
      </c>
      <c r="N137" s="83">
        <f t="shared" si="35"/>
        <v>6838</v>
      </c>
      <c r="O137" s="88">
        <v>3966</v>
      </c>
      <c r="P137" s="103">
        <f t="shared" si="34"/>
        <v>0.63291373565346165</v>
      </c>
      <c r="Q137" s="88">
        <v>745</v>
      </c>
      <c r="R137" s="88">
        <v>413</v>
      </c>
    </row>
    <row r="138" spans="1:19" x14ac:dyDescent="0.25">
      <c r="A138" s="100" t="s">
        <v>178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5"/>
      <c r="N138" s="6"/>
      <c r="O138" s="6"/>
      <c r="P138" s="6"/>
      <c r="Q138" s="6"/>
      <c r="R138" s="17"/>
      <c r="S138" s="32"/>
    </row>
    <row r="139" spans="1:19" x14ac:dyDescent="0.25">
      <c r="A139" s="91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</row>
    <row r="140" spans="1:19" x14ac:dyDescent="0.25">
      <c r="A140" s="91"/>
      <c r="B140" s="83"/>
      <c r="C140" s="83"/>
      <c r="D140" s="83"/>
      <c r="E140" s="83"/>
    </row>
    <row r="141" spans="1:19" x14ac:dyDescent="0.25">
      <c r="B141" s="83"/>
      <c r="C141" s="83"/>
      <c r="D141" s="83"/>
      <c r="E141" s="83"/>
    </row>
    <row r="142" spans="1:19" x14ac:dyDescent="0.25">
      <c r="B142" s="83"/>
      <c r="C142" s="83"/>
      <c r="D142" s="83"/>
      <c r="E142" s="83"/>
    </row>
    <row r="143" spans="1:19" x14ac:dyDescent="0.25">
      <c r="A143" s="82"/>
      <c r="B143" s="83"/>
      <c r="C143" s="83"/>
      <c r="D143" s="83"/>
      <c r="E143" s="83"/>
    </row>
    <row r="144" spans="1:19" x14ac:dyDescent="0.25">
      <c r="A144" s="82"/>
      <c r="B144" s="83"/>
      <c r="C144" s="83"/>
      <c r="D144" s="83"/>
      <c r="E144" s="83"/>
    </row>
    <row r="145" spans="1:5" x14ac:dyDescent="0.25">
      <c r="A145" s="91"/>
      <c r="B145" s="83"/>
      <c r="C145" s="83"/>
      <c r="D145" s="83"/>
      <c r="E145" s="83"/>
    </row>
    <row r="146" spans="1:5" x14ac:dyDescent="0.25">
      <c r="B146" s="83"/>
      <c r="C146" s="83"/>
      <c r="D146" s="83"/>
      <c r="E146" s="83"/>
    </row>
    <row r="147" spans="1:5" x14ac:dyDescent="0.25">
      <c r="B147" s="83"/>
      <c r="C147" s="83"/>
      <c r="D147" s="83"/>
      <c r="E147" s="83"/>
    </row>
    <row r="148" spans="1:5" x14ac:dyDescent="0.25">
      <c r="A148" s="82"/>
      <c r="B148" s="83"/>
      <c r="C148" s="83"/>
      <c r="D148" s="83"/>
      <c r="E148" s="83"/>
    </row>
    <row r="149" spans="1:5" x14ac:dyDescent="0.25">
      <c r="A149" s="82"/>
      <c r="B149" s="83"/>
      <c r="C149" s="83"/>
      <c r="D149" s="83"/>
      <c r="E149" s="83"/>
    </row>
    <row r="150" spans="1:5" x14ac:dyDescent="0.25">
      <c r="A150" s="82"/>
      <c r="B150" s="83"/>
      <c r="C150" s="83"/>
      <c r="D150" s="83"/>
      <c r="E150" s="83"/>
    </row>
    <row r="151" spans="1:5" x14ac:dyDescent="0.25">
      <c r="A151" s="82"/>
      <c r="B151" s="83"/>
      <c r="C151" s="83"/>
      <c r="D151" s="83"/>
      <c r="E151" s="83"/>
    </row>
    <row r="152" spans="1:5" x14ac:dyDescent="0.25">
      <c r="A152" s="82"/>
      <c r="B152" s="83"/>
      <c r="C152" s="83"/>
      <c r="D152" s="83"/>
      <c r="E152" s="83"/>
    </row>
    <row r="153" spans="1:5" x14ac:dyDescent="0.25">
      <c r="A153" s="91"/>
      <c r="B153" s="83"/>
      <c r="C153" s="83"/>
      <c r="D153" s="83"/>
      <c r="E153" s="83"/>
    </row>
    <row r="154" spans="1:5" x14ac:dyDescent="0.25">
      <c r="B154" s="83"/>
      <c r="C154" s="83"/>
      <c r="D154" s="83"/>
      <c r="E154" s="83"/>
    </row>
    <row r="155" spans="1:5" x14ac:dyDescent="0.25">
      <c r="B155" s="83"/>
      <c r="C155" s="83"/>
      <c r="D155" s="83"/>
      <c r="E155" s="83"/>
    </row>
    <row r="156" spans="1:5" x14ac:dyDescent="0.25">
      <c r="B156" s="83"/>
      <c r="C156" s="83"/>
      <c r="D156" s="83"/>
      <c r="E156" s="83"/>
    </row>
    <row r="157" spans="1:5" x14ac:dyDescent="0.25">
      <c r="B157" s="83"/>
      <c r="C157" s="83"/>
      <c r="D157" s="83"/>
      <c r="E157" s="83"/>
    </row>
    <row r="158" spans="1:5" x14ac:dyDescent="0.25">
      <c r="A158" s="105"/>
      <c r="B158" s="83"/>
      <c r="C158" s="83"/>
      <c r="D158" s="83"/>
      <c r="E158" s="83"/>
    </row>
    <row r="159" spans="1:5" x14ac:dyDescent="0.25">
      <c r="A159" s="82"/>
      <c r="B159" s="83"/>
      <c r="C159" s="83"/>
      <c r="D159" s="83"/>
      <c r="E159" s="83"/>
    </row>
    <row r="160" spans="1:5" x14ac:dyDescent="0.25">
      <c r="A160" s="82"/>
      <c r="B160" s="83"/>
      <c r="C160" s="83"/>
      <c r="D160" s="83"/>
      <c r="E160" s="83"/>
    </row>
    <row r="161" spans="1:5" x14ac:dyDescent="0.25">
      <c r="A161" s="82"/>
      <c r="B161" s="83"/>
      <c r="C161" s="83"/>
      <c r="D161" s="83"/>
      <c r="E161" s="83"/>
    </row>
    <row r="162" spans="1:5" x14ac:dyDescent="0.25">
      <c r="A162" s="82"/>
      <c r="B162" s="83"/>
      <c r="C162" s="83"/>
      <c r="D162" s="83"/>
      <c r="E162" s="83"/>
    </row>
    <row r="163" spans="1:5" x14ac:dyDescent="0.25">
      <c r="A163" s="82"/>
      <c r="B163" s="83"/>
      <c r="C163" s="83"/>
      <c r="D163" s="83"/>
      <c r="E163" s="83"/>
    </row>
    <row r="164" spans="1:5" x14ac:dyDescent="0.25">
      <c r="A164" s="82"/>
      <c r="B164" s="83"/>
      <c r="C164" s="83"/>
      <c r="D164" s="83"/>
      <c r="E164" s="83"/>
    </row>
    <row r="165" spans="1:5" x14ac:dyDescent="0.25">
      <c r="A165" s="82"/>
      <c r="B165" s="83"/>
      <c r="C165" s="83"/>
      <c r="D165" s="83"/>
      <c r="E165" s="83"/>
    </row>
    <row r="166" spans="1:5" x14ac:dyDescent="0.25">
      <c r="A166" s="92"/>
      <c r="B166" s="83"/>
      <c r="C166" s="83"/>
      <c r="D166" s="83"/>
      <c r="E166" s="83"/>
    </row>
    <row r="167" spans="1:5" x14ac:dyDescent="0.25">
      <c r="B167" s="83"/>
      <c r="C167" s="83"/>
      <c r="D167" s="83"/>
      <c r="E167" s="83"/>
    </row>
    <row r="168" spans="1:5" x14ac:dyDescent="0.25">
      <c r="B168" s="83"/>
      <c r="C168" s="83"/>
      <c r="D168" s="83"/>
      <c r="E168" s="83"/>
    </row>
    <row r="169" spans="1:5" x14ac:dyDescent="0.25">
      <c r="B169" s="83"/>
      <c r="C169" s="83"/>
      <c r="D169" s="83"/>
      <c r="E169" s="83"/>
    </row>
    <row r="170" spans="1:5" x14ac:dyDescent="0.25">
      <c r="A170" s="82"/>
      <c r="B170" s="83"/>
      <c r="C170" s="83"/>
      <c r="D170" s="83"/>
      <c r="E170" s="83"/>
    </row>
    <row r="171" spans="1:5" x14ac:dyDescent="0.25">
      <c r="A171" s="82"/>
      <c r="B171" s="83"/>
      <c r="C171" s="83"/>
      <c r="D171" s="83"/>
      <c r="E171" s="83"/>
    </row>
    <row r="172" spans="1:5" x14ac:dyDescent="0.25">
      <c r="A172" s="82"/>
      <c r="B172" s="83"/>
      <c r="C172" s="83"/>
      <c r="D172" s="83"/>
      <c r="E172" s="83"/>
    </row>
    <row r="173" spans="1:5" x14ac:dyDescent="0.25">
      <c r="A173" s="82"/>
      <c r="B173" s="83"/>
      <c r="C173" s="83"/>
      <c r="D173" s="83"/>
      <c r="E173" s="83"/>
    </row>
    <row r="174" spans="1:5" x14ac:dyDescent="0.25">
      <c r="A174" s="82"/>
      <c r="B174" s="83"/>
      <c r="C174" s="83"/>
      <c r="D174" s="83"/>
      <c r="E174" s="83"/>
    </row>
    <row r="175" spans="1:5" x14ac:dyDescent="0.25">
      <c r="A175" s="82"/>
      <c r="B175" s="83"/>
      <c r="C175" s="83"/>
      <c r="D175" s="83"/>
      <c r="E175" s="83"/>
    </row>
    <row r="176" spans="1:5" x14ac:dyDescent="0.25">
      <c r="A176" s="82"/>
      <c r="B176" s="83"/>
      <c r="C176" s="83"/>
      <c r="D176" s="83"/>
      <c r="E176" s="83"/>
    </row>
    <row r="177" spans="1:5" x14ac:dyDescent="0.25">
      <c r="A177" s="82"/>
      <c r="B177" s="83"/>
      <c r="C177" s="83"/>
      <c r="D177" s="83"/>
      <c r="E177" s="83"/>
    </row>
    <row r="178" spans="1:5" x14ac:dyDescent="0.25">
      <c r="A178" s="82"/>
      <c r="B178" s="83"/>
      <c r="C178" s="83"/>
      <c r="D178" s="83"/>
      <c r="E178" s="83"/>
    </row>
    <row r="179" spans="1:5" x14ac:dyDescent="0.25">
      <c r="A179" s="82"/>
      <c r="B179" s="83"/>
      <c r="C179" s="83"/>
      <c r="D179" s="83"/>
      <c r="E179" s="83"/>
    </row>
    <row r="180" spans="1:5" x14ac:dyDescent="0.25">
      <c r="A180" s="82"/>
      <c r="B180" s="83"/>
      <c r="C180" s="83"/>
      <c r="D180" s="83"/>
      <c r="E180" s="83"/>
    </row>
    <row r="181" spans="1:5" x14ac:dyDescent="0.25">
      <c r="A181" s="82"/>
      <c r="B181" s="83"/>
      <c r="C181" s="83"/>
      <c r="D181" s="83"/>
      <c r="E181" s="83"/>
    </row>
    <row r="182" spans="1:5" x14ac:dyDescent="0.25">
      <c r="A182" s="82"/>
      <c r="B182" s="83"/>
      <c r="C182" s="83"/>
      <c r="D182" s="83"/>
      <c r="E182" s="83"/>
    </row>
    <row r="183" spans="1:5" x14ac:dyDescent="0.25">
      <c r="A183" s="82"/>
      <c r="B183" s="83"/>
      <c r="C183" s="83"/>
      <c r="D183" s="83"/>
      <c r="E183" s="83"/>
    </row>
    <row r="184" spans="1:5" x14ac:dyDescent="0.25">
      <c r="A184" s="82"/>
      <c r="B184" s="83"/>
      <c r="C184" s="83"/>
      <c r="D184" s="83"/>
      <c r="E184" s="83"/>
    </row>
    <row r="185" spans="1:5" x14ac:dyDescent="0.25">
      <c r="A185" s="91"/>
      <c r="B185" s="83"/>
      <c r="C185" s="83"/>
      <c r="D185" s="83"/>
      <c r="E185" s="83"/>
    </row>
    <row r="186" spans="1:5" x14ac:dyDescent="0.25">
      <c r="B186" s="83"/>
      <c r="C186" s="83"/>
      <c r="D186" s="83"/>
      <c r="E186" s="83"/>
    </row>
    <row r="187" spans="1:5" x14ac:dyDescent="0.25">
      <c r="B187" s="83"/>
      <c r="C187" s="83"/>
      <c r="D187" s="83"/>
      <c r="E187" s="83"/>
    </row>
  </sheetData>
  <pageMargins left="0.7" right="0.7" top="0.75" bottom="0.75" header="0.3" footer="0.3"/>
  <pageSetup scale="59" orientation="landscape" r:id="rId1"/>
  <headerFooter>
    <oddHeader>&amp;L&amp;"-,Bold"Program Level Data&amp;C&amp;"-,Bold"Table 30 &amp;R&amp;"-,Bold"Undergraduate Major Enrollment by Gender and Ethnicity</oddHeader>
    <oddFooter>&amp;L&amp;"-,Bold"Office of Institutional Research, UMass Boston</oddFooter>
  </headerFooter>
  <rowBreaks count="2" manualBreakCount="2">
    <brk id="52" max="17" man="1"/>
    <brk id="10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6"/>
  <sheetViews>
    <sheetView zoomScaleNormal="100" workbookViewId="0">
      <pane ySplit="3" topLeftCell="A4" activePane="bottomLeft" state="frozen"/>
      <selection pane="bottomLeft"/>
    </sheetView>
  </sheetViews>
  <sheetFormatPr defaultColWidth="11.42578125" defaultRowHeight="15" x14ac:dyDescent="0.25"/>
  <cols>
    <col min="1" max="1" width="38.28515625" customWidth="1"/>
    <col min="2" max="2" width="7" customWidth="1"/>
    <col min="3" max="3" width="8.140625" customWidth="1"/>
    <col min="4" max="4" width="8" customWidth="1"/>
    <col min="5" max="5" width="10.85546875" customWidth="1"/>
    <col min="6" max="7" width="10.28515625" customWidth="1"/>
    <col min="8" max="8" width="6.5703125" customWidth="1"/>
    <col min="10" max="10" width="9.42578125" customWidth="1"/>
    <col min="11" max="11" width="9.5703125" customWidth="1"/>
    <col min="15" max="15" width="8.28515625" customWidth="1"/>
    <col min="16" max="16" width="10.42578125" customWidth="1"/>
    <col min="18" max="18" width="10.28515625" customWidth="1"/>
    <col min="19" max="19" width="8.85546875" style="32" customWidth="1"/>
  </cols>
  <sheetData>
    <row r="1" spans="1:19" ht="18.75" x14ac:dyDescent="0.3">
      <c r="A1" s="133" t="s">
        <v>179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32"/>
    </row>
    <row r="2" spans="1:19" x14ac:dyDescent="0.25">
      <c r="A2" s="3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32"/>
    </row>
    <row r="3" spans="1:19" ht="60.75" thickBot="1" x14ac:dyDescent="0.3">
      <c r="A3" s="79"/>
      <c r="B3" s="19" t="s">
        <v>2</v>
      </c>
      <c r="C3" s="19" t="s">
        <v>3</v>
      </c>
      <c r="D3" s="19" t="s">
        <v>4</v>
      </c>
      <c r="E3" s="19" t="s">
        <v>147</v>
      </c>
      <c r="F3" s="19" t="s">
        <v>148</v>
      </c>
      <c r="G3" s="19" t="s">
        <v>7</v>
      </c>
      <c r="H3" s="19" t="s">
        <v>8</v>
      </c>
      <c r="I3" s="19" t="s">
        <v>149</v>
      </c>
      <c r="J3" s="19" t="s">
        <v>150</v>
      </c>
      <c r="K3" s="19" t="s">
        <v>151</v>
      </c>
      <c r="L3" s="19" t="s">
        <v>152</v>
      </c>
      <c r="M3" s="19" t="s">
        <v>153</v>
      </c>
      <c r="N3" s="19" t="s">
        <v>154</v>
      </c>
      <c r="O3" s="19" t="s">
        <v>15</v>
      </c>
      <c r="P3" s="20" t="s">
        <v>155</v>
      </c>
      <c r="Q3" s="20" t="s">
        <v>156</v>
      </c>
      <c r="R3" s="19" t="s">
        <v>157</v>
      </c>
    </row>
    <row r="4" spans="1:19" x14ac:dyDescent="0.25">
      <c r="A4" s="41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 x14ac:dyDescent="0.25">
      <c r="A5" s="82" t="s">
        <v>20</v>
      </c>
      <c r="B5" s="83">
        <f>C5+D5+E5</f>
        <v>19</v>
      </c>
      <c r="C5" s="83">
        <v>12</v>
      </c>
      <c r="D5" s="83">
        <v>7</v>
      </c>
      <c r="E5" s="83">
        <v>0</v>
      </c>
      <c r="F5" s="84">
        <f>C5/B5</f>
        <v>0.63157894736842102</v>
      </c>
      <c r="G5" s="83">
        <v>0</v>
      </c>
      <c r="H5" s="83">
        <v>0</v>
      </c>
      <c r="I5" s="83">
        <v>14</v>
      </c>
      <c r="J5" s="83">
        <v>1</v>
      </c>
      <c r="K5" s="83">
        <v>1</v>
      </c>
      <c r="L5" s="83">
        <v>0</v>
      </c>
      <c r="M5" s="83">
        <v>2</v>
      </c>
      <c r="N5" s="83">
        <f>SUM(G5:M5)</f>
        <v>18</v>
      </c>
      <c r="O5" s="83">
        <v>1</v>
      </c>
      <c r="P5" s="84">
        <f>N5/(N5+O5)</f>
        <v>0.94736842105263153</v>
      </c>
      <c r="Q5" s="83">
        <v>0</v>
      </c>
      <c r="R5" s="83">
        <v>0</v>
      </c>
      <c r="S5" s="94"/>
    </row>
    <row r="6" spans="1:19" x14ac:dyDescent="0.25">
      <c r="A6" s="91" t="s">
        <v>21</v>
      </c>
      <c r="B6" s="83">
        <f t="shared" ref="B6:B50" si="0">C6+D6+E6</f>
        <v>8</v>
      </c>
      <c r="C6" s="83">
        <v>3</v>
      </c>
      <c r="D6" s="83">
        <v>5</v>
      </c>
      <c r="E6" s="83">
        <v>0</v>
      </c>
      <c r="F6" s="84">
        <f>C6/B6</f>
        <v>0.375</v>
      </c>
      <c r="G6" s="83">
        <v>0</v>
      </c>
      <c r="H6" s="83">
        <v>0</v>
      </c>
      <c r="I6" s="83">
        <v>1</v>
      </c>
      <c r="J6" s="83">
        <v>0</v>
      </c>
      <c r="K6" s="83">
        <v>0</v>
      </c>
      <c r="L6" s="83">
        <v>0</v>
      </c>
      <c r="M6" s="83">
        <v>0</v>
      </c>
      <c r="N6" s="83">
        <f>SUM(G6:M6)</f>
        <v>1</v>
      </c>
      <c r="O6" s="83">
        <v>4</v>
      </c>
      <c r="P6" s="84">
        <f>N6/(N6+O6)</f>
        <v>0.2</v>
      </c>
      <c r="Q6" s="83">
        <v>1</v>
      </c>
      <c r="R6" s="83">
        <v>2</v>
      </c>
      <c r="S6" s="94"/>
    </row>
    <row r="7" spans="1:19" x14ac:dyDescent="0.25">
      <c r="A7" s="85" t="s">
        <v>50</v>
      </c>
      <c r="B7" s="83">
        <f t="shared" si="0"/>
        <v>1</v>
      </c>
      <c r="C7" s="83">
        <v>0</v>
      </c>
      <c r="D7" s="83">
        <v>1</v>
      </c>
      <c r="E7" s="83">
        <v>0</v>
      </c>
      <c r="F7" s="84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4"/>
      <c r="Q7" s="83">
        <v>1</v>
      </c>
      <c r="R7" s="83">
        <v>0</v>
      </c>
      <c r="S7" s="94"/>
    </row>
    <row r="8" spans="1:19" x14ac:dyDescent="0.25">
      <c r="A8" s="85" t="s">
        <v>23</v>
      </c>
      <c r="B8" s="83">
        <f t="shared" si="0"/>
        <v>7</v>
      </c>
      <c r="C8" s="83">
        <v>3</v>
      </c>
      <c r="D8" s="83">
        <v>4</v>
      </c>
      <c r="E8" s="83">
        <v>0</v>
      </c>
      <c r="F8" s="84">
        <f>C8/B8</f>
        <v>0.42857142857142855</v>
      </c>
      <c r="G8" s="83">
        <v>0</v>
      </c>
      <c r="H8" s="83">
        <v>0</v>
      </c>
      <c r="I8" s="83">
        <v>1</v>
      </c>
      <c r="J8" s="83">
        <v>0</v>
      </c>
      <c r="K8" s="83">
        <v>0</v>
      </c>
      <c r="L8" s="83">
        <v>0</v>
      </c>
      <c r="M8" s="83">
        <v>0</v>
      </c>
      <c r="N8" s="83">
        <f t="shared" ref="N8:N50" si="1">SUM(G8:M8)</f>
        <v>1</v>
      </c>
      <c r="O8" s="83">
        <v>4</v>
      </c>
      <c r="P8" s="84">
        <f>N8/(N8+O8)</f>
        <v>0.2</v>
      </c>
      <c r="Q8" s="83">
        <v>0</v>
      </c>
      <c r="R8" s="83">
        <v>2</v>
      </c>
      <c r="S8" s="94"/>
    </row>
    <row r="9" spans="1:19" x14ac:dyDescent="0.25">
      <c r="A9" s="82" t="s">
        <v>25</v>
      </c>
      <c r="B9" s="83">
        <f t="shared" si="0"/>
        <v>80</v>
      </c>
      <c r="C9" s="83">
        <v>58</v>
      </c>
      <c r="D9" s="83">
        <v>22</v>
      </c>
      <c r="E9" s="83">
        <v>0</v>
      </c>
      <c r="F9" s="84">
        <f t="shared" ref="F9:F24" si="2">C9/B9</f>
        <v>0.72499999999999998</v>
      </c>
      <c r="G9" s="83">
        <v>0</v>
      </c>
      <c r="H9" s="83">
        <v>3</v>
      </c>
      <c r="I9" s="83">
        <v>6</v>
      </c>
      <c r="J9" s="83">
        <v>13</v>
      </c>
      <c r="K9" s="83">
        <v>0</v>
      </c>
      <c r="L9" s="83">
        <v>0</v>
      </c>
      <c r="M9" s="83">
        <v>3</v>
      </c>
      <c r="N9" s="83">
        <f t="shared" si="1"/>
        <v>25</v>
      </c>
      <c r="O9" s="83">
        <v>50</v>
      </c>
      <c r="P9" s="84">
        <f t="shared" ref="P9:P24" si="3">N9/(N9+O9)</f>
        <v>0.33333333333333331</v>
      </c>
      <c r="Q9" s="83">
        <v>0</v>
      </c>
      <c r="R9" s="83">
        <v>5</v>
      </c>
      <c r="S9" s="94"/>
    </row>
    <row r="10" spans="1:19" x14ac:dyDescent="0.25">
      <c r="A10" s="82" t="s">
        <v>26</v>
      </c>
      <c r="B10" s="83">
        <f t="shared" si="0"/>
        <v>107</v>
      </c>
      <c r="C10" s="83">
        <v>69</v>
      </c>
      <c r="D10" s="83">
        <v>38</v>
      </c>
      <c r="E10" s="83">
        <v>0</v>
      </c>
      <c r="F10" s="84">
        <f t="shared" si="2"/>
        <v>0.64485981308411211</v>
      </c>
      <c r="G10" s="83">
        <v>0</v>
      </c>
      <c r="H10" s="83">
        <v>21</v>
      </c>
      <c r="I10" s="83">
        <v>19</v>
      </c>
      <c r="J10" s="83">
        <v>26</v>
      </c>
      <c r="K10" s="83">
        <v>1</v>
      </c>
      <c r="L10" s="83">
        <v>0</v>
      </c>
      <c r="M10" s="83">
        <v>8</v>
      </c>
      <c r="N10" s="83">
        <f t="shared" si="1"/>
        <v>75</v>
      </c>
      <c r="O10" s="83">
        <v>24</v>
      </c>
      <c r="P10" s="84">
        <f t="shared" si="3"/>
        <v>0.75757575757575757</v>
      </c>
      <c r="Q10" s="83">
        <v>8</v>
      </c>
      <c r="R10" s="83">
        <v>0</v>
      </c>
      <c r="S10" s="94"/>
    </row>
    <row r="11" spans="1:19" x14ac:dyDescent="0.25">
      <c r="A11" s="91" t="s">
        <v>27</v>
      </c>
      <c r="B11" s="83">
        <f t="shared" si="0"/>
        <v>35</v>
      </c>
      <c r="C11" s="83">
        <v>26</v>
      </c>
      <c r="D11" s="83">
        <v>9</v>
      </c>
      <c r="E11" s="83">
        <v>0</v>
      </c>
      <c r="F11" s="84">
        <f t="shared" si="2"/>
        <v>0.74285714285714288</v>
      </c>
      <c r="G11" s="83">
        <v>0</v>
      </c>
      <c r="H11" s="83">
        <v>14</v>
      </c>
      <c r="I11" s="83">
        <v>2</v>
      </c>
      <c r="J11" s="83">
        <v>3</v>
      </c>
      <c r="K11" s="83">
        <v>0</v>
      </c>
      <c r="L11" s="83">
        <v>0</v>
      </c>
      <c r="M11" s="83">
        <v>2</v>
      </c>
      <c r="N11" s="83">
        <v>21</v>
      </c>
      <c r="O11" s="83">
        <v>12</v>
      </c>
      <c r="P11" s="84">
        <f t="shared" si="3"/>
        <v>0.63636363636363635</v>
      </c>
      <c r="Q11" s="83">
        <v>2</v>
      </c>
      <c r="R11" s="83">
        <v>0</v>
      </c>
      <c r="S11" s="94"/>
    </row>
    <row r="12" spans="1:19" x14ac:dyDescent="0.25">
      <c r="A12" s="85" t="s">
        <v>22</v>
      </c>
      <c r="B12" s="83">
        <f t="shared" si="0"/>
        <v>13</v>
      </c>
      <c r="C12" s="83">
        <v>7</v>
      </c>
      <c r="D12" s="83">
        <v>6</v>
      </c>
      <c r="E12" s="83">
        <v>0</v>
      </c>
      <c r="F12" s="84">
        <f t="shared" si="2"/>
        <v>0.53846153846153844</v>
      </c>
      <c r="G12" s="83">
        <v>0</v>
      </c>
      <c r="H12" s="83">
        <v>5</v>
      </c>
      <c r="I12" s="83">
        <v>0</v>
      </c>
      <c r="J12" s="83">
        <v>2</v>
      </c>
      <c r="K12" s="83">
        <v>0</v>
      </c>
      <c r="L12" s="83">
        <v>0</v>
      </c>
      <c r="M12" s="83">
        <v>0</v>
      </c>
      <c r="N12" s="83">
        <v>7</v>
      </c>
      <c r="O12" s="83">
        <v>4</v>
      </c>
      <c r="P12" s="84">
        <f t="shared" si="3"/>
        <v>0.63636363636363635</v>
      </c>
      <c r="Q12" s="83">
        <v>2</v>
      </c>
      <c r="R12" s="83">
        <v>0</v>
      </c>
      <c r="S12" s="94"/>
    </row>
    <row r="13" spans="1:19" x14ac:dyDescent="0.25">
      <c r="A13" s="85" t="s">
        <v>29</v>
      </c>
      <c r="B13" s="83">
        <f t="shared" si="0"/>
        <v>22</v>
      </c>
      <c r="C13" s="83">
        <v>19</v>
      </c>
      <c r="D13" s="83">
        <v>3</v>
      </c>
      <c r="E13" s="83">
        <v>0</v>
      </c>
      <c r="F13" s="84">
        <f t="shared" si="2"/>
        <v>0.86363636363636365</v>
      </c>
      <c r="G13" s="83">
        <v>0</v>
      </c>
      <c r="H13" s="83">
        <v>9</v>
      </c>
      <c r="I13" s="83">
        <v>2</v>
      </c>
      <c r="J13" s="83">
        <v>1</v>
      </c>
      <c r="K13" s="83">
        <v>0</v>
      </c>
      <c r="L13" s="83">
        <v>0</v>
      </c>
      <c r="M13" s="83">
        <v>2</v>
      </c>
      <c r="N13" s="83">
        <f t="shared" si="1"/>
        <v>14</v>
      </c>
      <c r="O13" s="83">
        <v>8</v>
      </c>
      <c r="P13" s="84">
        <f t="shared" si="3"/>
        <v>0.63636363636363635</v>
      </c>
      <c r="Q13" s="83">
        <v>0</v>
      </c>
      <c r="R13" s="83">
        <v>0</v>
      </c>
      <c r="S13" s="94"/>
    </row>
    <row r="14" spans="1:19" x14ac:dyDescent="0.25">
      <c r="A14" s="82" t="s">
        <v>30</v>
      </c>
      <c r="B14" s="83">
        <f t="shared" si="0"/>
        <v>4</v>
      </c>
      <c r="C14" s="83">
        <v>3</v>
      </c>
      <c r="D14" s="83">
        <v>1</v>
      </c>
      <c r="E14" s="83">
        <v>0</v>
      </c>
      <c r="F14" s="84">
        <f t="shared" si="2"/>
        <v>0.75</v>
      </c>
      <c r="G14" s="83">
        <v>0</v>
      </c>
      <c r="H14" s="83">
        <v>0</v>
      </c>
      <c r="I14" s="83">
        <v>0</v>
      </c>
      <c r="J14" s="83">
        <v>1</v>
      </c>
      <c r="K14" s="83">
        <v>0</v>
      </c>
      <c r="L14" s="83">
        <v>0</v>
      </c>
      <c r="M14" s="83">
        <v>0</v>
      </c>
      <c r="N14" s="83">
        <f t="shared" si="1"/>
        <v>1</v>
      </c>
      <c r="O14" s="83">
        <v>3</v>
      </c>
      <c r="P14" s="84">
        <f t="shared" si="3"/>
        <v>0.25</v>
      </c>
      <c r="Q14" s="83">
        <v>0</v>
      </c>
      <c r="R14" s="83">
        <v>0</v>
      </c>
      <c r="S14" s="94"/>
    </row>
    <row r="15" spans="1:19" x14ac:dyDescent="0.25">
      <c r="A15" s="82" t="s">
        <v>31</v>
      </c>
      <c r="B15" s="83">
        <f t="shared" si="0"/>
        <v>16</v>
      </c>
      <c r="C15" s="83">
        <v>11</v>
      </c>
      <c r="D15" s="83">
        <v>5</v>
      </c>
      <c r="E15" s="83">
        <v>0</v>
      </c>
      <c r="F15" s="84">
        <f t="shared" si="2"/>
        <v>0.6875</v>
      </c>
      <c r="G15" s="83">
        <v>0</v>
      </c>
      <c r="H15" s="83">
        <v>2</v>
      </c>
      <c r="I15" s="83">
        <v>0</v>
      </c>
      <c r="J15" s="83">
        <v>3</v>
      </c>
      <c r="K15" s="83">
        <v>0</v>
      </c>
      <c r="L15" s="83">
        <v>0</v>
      </c>
      <c r="M15" s="83">
        <v>1</v>
      </c>
      <c r="N15" s="83">
        <v>6</v>
      </c>
      <c r="O15" s="83">
        <v>9</v>
      </c>
      <c r="P15" s="84">
        <f t="shared" si="3"/>
        <v>0.4</v>
      </c>
      <c r="Q15" s="83">
        <v>0</v>
      </c>
      <c r="R15" s="83">
        <v>1</v>
      </c>
      <c r="S15" s="94"/>
    </row>
    <row r="16" spans="1:19" x14ac:dyDescent="0.25">
      <c r="A16" s="82" t="s">
        <v>32</v>
      </c>
      <c r="B16" s="83">
        <f t="shared" si="0"/>
        <v>245</v>
      </c>
      <c r="C16" s="83">
        <v>139</v>
      </c>
      <c r="D16" s="83">
        <v>106</v>
      </c>
      <c r="E16" s="83">
        <v>0</v>
      </c>
      <c r="F16" s="84">
        <f t="shared" si="2"/>
        <v>0.56734693877551023</v>
      </c>
      <c r="G16" s="83">
        <v>0</v>
      </c>
      <c r="H16" s="83">
        <v>28</v>
      </c>
      <c r="I16" s="83">
        <v>37</v>
      </c>
      <c r="J16" s="83">
        <v>39</v>
      </c>
      <c r="K16" s="83">
        <v>1</v>
      </c>
      <c r="L16" s="83">
        <v>0</v>
      </c>
      <c r="M16" s="83">
        <v>17</v>
      </c>
      <c r="N16" s="83">
        <f t="shared" si="1"/>
        <v>122</v>
      </c>
      <c r="O16" s="83">
        <v>104</v>
      </c>
      <c r="P16" s="84">
        <f t="shared" si="3"/>
        <v>0.53982300884955747</v>
      </c>
      <c r="Q16" s="83">
        <v>11</v>
      </c>
      <c r="R16" s="83">
        <v>8</v>
      </c>
      <c r="S16" s="94"/>
    </row>
    <row r="17" spans="1:19" x14ac:dyDescent="0.25">
      <c r="A17" s="82" t="s">
        <v>33</v>
      </c>
      <c r="B17" s="83">
        <f t="shared" si="0"/>
        <v>610</v>
      </c>
      <c r="C17" s="83">
        <v>376</v>
      </c>
      <c r="D17" s="83">
        <v>234</v>
      </c>
      <c r="E17" s="83">
        <v>0</v>
      </c>
      <c r="F17" s="84">
        <f t="shared" si="2"/>
        <v>0.61639344262295082</v>
      </c>
      <c r="G17" s="83">
        <v>0</v>
      </c>
      <c r="H17" s="83">
        <v>42</v>
      </c>
      <c r="I17" s="83">
        <v>123</v>
      </c>
      <c r="J17" s="83">
        <v>199</v>
      </c>
      <c r="K17" s="83">
        <v>18</v>
      </c>
      <c r="L17" s="83">
        <v>0</v>
      </c>
      <c r="M17" s="83">
        <v>19</v>
      </c>
      <c r="N17" s="83">
        <f t="shared" si="1"/>
        <v>401</v>
      </c>
      <c r="O17" s="83">
        <v>193</v>
      </c>
      <c r="P17" s="84">
        <f t="shared" si="3"/>
        <v>0.67508417508417506</v>
      </c>
      <c r="Q17" s="83">
        <v>1</v>
      </c>
      <c r="R17" s="83">
        <v>15</v>
      </c>
      <c r="S17" s="94"/>
    </row>
    <row r="18" spans="1:19" x14ac:dyDescent="0.25">
      <c r="A18" s="82" t="s">
        <v>34</v>
      </c>
      <c r="B18" s="83">
        <f t="shared" si="0"/>
        <v>263</v>
      </c>
      <c r="C18" s="83">
        <v>74</v>
      </c>
      <c r="D18" s="83">
        <v>189</v>
      </c>
      <c r="E18" s="83">
        <v>0</v>
      </c>
      <c r="F18" s="84">
        <f t="shared" si="2"/>
        <v>0.28136882129277568</v>
      </c>
      <c r="G18" s="83">
        <v>0</v>
      </c>
      <c r="H18" s="83">
        <v>32</v>
      </c>
      <c r="I18" s="83">
        <v>28</v>
      </c>
      <c r="J18" s="83">
        <v>37</v>
      </c>
      <c r="K18" s="83">
        <v>1</v>
      </c>
      <c r="L18" s="83">
        <v>0</v>
      </c>
      <c r="M18" s="83">
        <v>7</v>
      </c>
      <c r="N18" s="83">
        <f t="shared" si="1"/>
        <v>105</v>
      </c>
      <c r="O18" s="83">
        <v>83</v>
      </c>
      <c r="P18" s="84">
        <f t="shared" si="3"/>
        <v>0.55851063829787229</v>
      </c>
      <c r="Q18" s="83">
        <v>64</v>
      </c>
      <c r="R18" s="83">
        <v>11</v>
      </c>
      <c r="S18" s="94"/>
    </row>
    <row r="19" spans="1:19" x14ac:dyDescent="0.25">
      <c r="A19" s="91" t="s">
        <v>159</v>
      </c>
      <c r="B19" s="83">
        <f t="shared" si="0"/>
        <v>268</v>
      </c>
      <c r="C19" s="83">
        <v>176</v>
      </c>
      <c r="D19" s="83">
        <v>91</v>
      </c>
      <c r="E19" s="83">
        <v>1</v>
      </c>
      <c r="F19" s="84">
        <f t="shared" si="2"/>
        <v>0.65671641791044777</v>
      </c>
      <c r="G19" s="83">
        <v>1</v>
      </c>
      <c r="H19" s="83">
        <v>22</v>
      </c>
      <c r="I19" s="83">
        <v>38</v>
      </c>
      <c r="J19" s="83">
        <v>51</v>
      </c>
      <c r="K19" s="83">
        <v>3</v>
      </c>
      <c r="L19" s="83">
        <v>0</v>
      </c>
      <c r="M19" s="83">
        <v>18</v>
      </c>
      <c r="N19" s="83">
        <f t="shared" si="1"/>
        <v>133</v>
      </c>
      <c r="O19" s="83">
        <v>117</v>
      </c>
      <c r="P19" s="84">
        <f t="shared" si="3"/>
        <v>0.53200000000000003</v>
      </c>
      <c r="Q19" s="83">
        <v>3</v>
      </c>
      <c r="R19" s="83">
        <v>15</v>
      </c>
      <c r="S19" s="94"/>
    </row>
    <row r="20" spans="1:19" x14ac:dyDescent="0.25">
      <c r="A20" s="85" t="s">
        <v>50</v>
      </c>
      <c r="B20" s="83">
        <f t="shared" si="0"/>
        <v>214</v>
      </c>
      <c r="C20" s="83">
        <v>137</v>
      </c>
      <c r="D20" s="83">
        <v>76</v>
      </c>
      <c r="E20" s="83">
        <v>1</v>
      </c>
      <c r="F20" s="84">
        <v>0.64300000000000002</v>
      </c>
      <c r="G20" s="83">
        <v>1</v>
      </c>
      <c r="H20" s="83">
        <v>14</v>
      </c>
      <c r="I20" s="83">
        <v>31</v>
      </c>
      <c r="J20" s="83">
        <v>41</v>
      </c>
      <c r="K20" s="83">
        <v>1</v>
      </c>
      <c r="L20" s="83">
        <v>0</v>
      </c>
      <c r="M20" s="83">
        <v>15</v>
      </c>
      <c r="N20" s="83">
        <v>103</v>
      </c>
      <c r="O20" s="83">
        <v>96</v>
      </c>
      <c r="P20" s="84">
        <v>0.51800000000000002</v>
      </c>
      <c r="Q20" s="83">
        <v>2</v>
      </c>
      <c r="R20" s="83">
        <v>13</v>
      </c>
      <c r="S20" s="94"/>
    </row>
    <row r="21" spans="1:19" x14ac:dyDescent="0.25">
      <c r="A21" s="85" t="s">
        <v>36</v>
      </c>
      <c r="B21" s="83">
        <f t="shared" si="0"/>
        <v>24</v>
      </c>
      <c r="C21" s="83">
        <v>15</v>
      </c>
      <c r="D21" s="83">
        <v>9</v>
      </c>
      <c r="E21" s="83">
        <v>0</v>
      </c>
      <c r="F21" s="84">
        <f t="shared" si="2"/>
        <v>0.625</v>
      </c>
      <c r="G21" s="83">
        <v>0</v>
      </c>
      <c r="H21" s="83">
        <v>4</v>
      </c>
      <c r="I21" s="83">
        <v>3</v>
      </c>
      <c r="J21" s="83">
        <v>5</v>
      </c>
      <c r="K21" s="83">
        <v>1</v>
      </c>
      <c r="L21" s="83">
        <v>0</v>
      </c>
      <c r="M21" s="83">
        <v>3</v>
      </c>
      <c r="N21" s="83">
        <f t="shared" si="1"/>
        <v>16</v>
      </c>
      <c r="O21" s="83">
        <v>7</v>
      </c>
      <c r="P21" s="84">
        <f t="shared" si="3"/>
        <v>0.69565217391304346</v>
      </c>
      <c r="Q21" s="83">
        <v>1</v>
      </c>
      <c r="R21" s="83">
        <v>0</v>
      </c>
      <c r="S21" s="94"/>
    </row>
    <row r="22" spans="1:19" x14ac:dyDescent="0.25">
      <c r="A22" s="85" t="s">
        <v>37</v>
      </c>
      <c r="B22" s="83">
        <f t="shared" si="0"/>
        <v>21</v>
      </c>
      <c r="C22" s="83">
        <v>17</v>
      </c>
      <c r="D22" s="83">
        <v>4</v>
      </c>
      <c r="E22" s="83">
        <v>0</v>
      </c>
      <c r="F22" s="84">
        <f t="shared" si="2"/>
        <v>0.80952380952380953</v>
      </c>
      <c r="G22" s="83">
        <v>0</v>
      </c>
      <c r="H22" s="83">
        <v>4</v>
      </c>
      <c r="I22" s="83">
        <v>3</v>
      </c>
      <c r="J22" s="83">
        <v>2</v>
      </c>
      <c r="K22" s="83">
        <v>1</v>
      </c>
      <c r="L22" s="83">
        <v>0</v>
      </c>
      <c r="M22" s="83">
        <v>0</v>
      </c>
      <c r="N22" s="83">
        <f t="shared" si="1"/>
        <v>10</v>
      </c>
      <c r="O22" s="83">
        <v>9</v>
      </c>
      <c r="P22" s="84">
        <f t="shared" si="3"/>
        <v>0.52631578947368418</v>
      </c>
      <c r="Q22" s="83">
        <v>0</v>
      </c>
      <c r="R22" s="83">
        <v>2</v>
      </c>
      <c r="S22" s="94"/>
    </row>
    <row r="23" spans="1:19" x14ac:dyDescent="0.25">
      <c r="A23" s="85" t="s">
        <v>161</v>
      </c>
      <c r="B23" s="83">
        <f t="shared" si="0"/>
        <v>8</v>
      </c>
      <c r="C23" s="83">
        <v>6</v>
      </c>
      <c r="D23" s="83">
        <v>2</v>
      </c>
      <c r="E23" s="83">
        <v>0</v>
      </c>
      <c r="F23" s="84">
        <f t="shared" si="2"/>
        <v>0.75</v>
      </c>
      <c r="G23" s="83">
        <v>0</v>
      </c>
      <c r="H23" s="83">
        <v>0</v>
      </c>
      <c r="I23" s="83">
        <v>0</v>
      </c>
      <c r="J23" s="83">
        <v>3</v>
      </c>
      <c r="K23" s="83">
        <v>0</v>
      </c>
      <c r="L23" s="83">
        <v>0</v>
      </c>
      <c r="M23" s="83">
        <v>0</v>
      </c>
      <c r="N23" s="83">
        <f t="shared" si="1"/>
        <v>3</v>
      </c>
      <c r="O23" s="83">
        <v>5</v>
      </c>
      <c r="P23" s="84">
        <f t="shared" si="3"/>
        <v>0.375</v>
      </c>
      <c r="Q23" s="83">
        <v>0</v>
      </c>
      <c r="R23" s="83">
        <v>0</v>
      </c>
      <c r="S23" s="94"/>
    </row>
    <row r="24" spans="1:19" x14ac:dyDescent="0.25">
      <c r="A24" s="85" t="s">
        <v>180</v>
      </c>
      <c r="B24" s="83">
        <f t="shared" si="0"/>
        <v>1</v>
      </c>
      <c r="C24" s="83">
        <v>1</v>
      </c>
      <c r="D24" s="83">
        <v>0</v>
      </c>
      <c r="E24" s="83">
        <v>0</v>
      </c>
      <c r="F24" s="84">
        <f t="shared" si="2"/>
        <v>1</v>
      </c>
      <c r="G24" s="83">
        <v>0</v>
      </c>
      <c r="H24" s="83">
        <v>0</v>
      </c>
      <c r="I24" s="83">
        <v>1</v>
      </c>
      <c r="J24" s="83">
        <v>0</v>
      </c>
      <c r="K24" s="83">
        <v>0</v>
      </c>
      <c r="L24" s="83">
        <v>0</v>
      </c>
      <c r="M24" s="83">
        <v>0</v>
      </c>
      <c r="N24" s="83">
        <f t="shared" si="1"/>
        <v>1</v>
      </c>
      <c r="O24" s="83">
        <v>0</v>
      </c>
      <c r="P24" s="84">
        <f t="shared" si="3"/>
        <v>1</v>
      </c>
      <c r="Q24" s="83">
        <v>0</v>
      </c>
      <c r="R24" s="83">
        <v>0</v>
      </c>
      <c r="S24" s="94"/>
    </row>
    <row r="25" spans="1:19" x14ac:dyDescent="0.25">
      <c r="A25" s="85" t="s">
        <v>39</v>
      </c>
      <c r="B25" s="83">
        <f t="shared" si="0"/>
        <v>0</v>
      </c>
      <c r="C25" s="83">
        <v>0</v>
      </c>
      <c r="D25" s="83">
        <v>0</v>
      </c>
      <c r="E25" s="83">
        <v>0</v>
      </c>
      <c r="F25" s="84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4">
        <v>0</v>
      </c>
      <c r="Q25" s="83">
        <v>0</v>
      </c>
      <c r="R25" s="83">
        <v>0</v>
      </c>
      <c r="S25" s="94"/>
    </row>
    <row r="26" spans="1:19" x14ac:dyDescent="0.25">
      <c r="A26" s="82" t="s">
        <v>40</v>
      </c>
      <c r="B26" s="83">
        <f t="shared" si="0"/>
        <v>16</v>
      </c>
      <c r="C26" s="83">
        <v>11</v>
      </c>
      <c r="D26" s="83">
        <v>5</v>
      </c>
      <c r="E26" s="83">
        <v>0</v>
      </c>
      <c r="F26" s="84">
        <f>C26/B26</f>
        <v>0.6875</v>
      </c>
      <c r="G26" s="83">
        <v>0</v>
      </c>
      <c r="H26" s="83">
        <v>0</v>
      </c>
      <c r="I26" s="83">
        <v>2</v>
      </c>
      <c r="J26" s="83">
        <v>4</v>
      </c>
      <c r="K26" s="83">
        <v>0</v>
      </c>
      <c r="L26" s="83">
        <v>0</v>
      </c>
      <c r="M26" s="83">
        <v>1</v>
      </c>
      <c r="N26" s="83">
        <v>7</v>
      </c>
      <c r="O26" s="83">
        <v>8</v>
      </c>
      <c r="P26" s="84">
        <f t="shared" ref="P26:P36" si="4">N26/(N26+O26)</f>
        <v>0.46666666666666667</v>
      </c>
      <c r="Q26" s="83">
        <v>1</v>
      </c>
      <c r="R26" s="83">
        <v>0</v>
      </c>
      <c r="S26" s="94"/>
    </row>
    <row r="27" spans="1:19" x14ac:dyDescent="0.25">
      <c r="A27" s="82" t="s">
        <v>41</v>
      </c>
      <c r="B27" s="83">
        <f t="shared" si="0"/>
        <v>8</v>
      </c>
      <c r="C27" s="83">
        <v>6</v>
      </c>
      <c r="D27" s="83">
        <v>2</v>
      </c>
      <c r="E27" s="83">
        <v>0</v>
      </c>
      <c r="F27" s="84">
        <f>C27/B27</f>
        <v>0.75</v>
      </c>
      <c r="G27" s="83">
        <v>0</v>
      </c>
      <c r="H27" s="83">
        <v>1</v>
      </c>
      <c r="I27" s="83">
        <v>0</v>
      </c>
      <c r="J27" s="83">
        <v>2</v>
      </c>
      <c r="K27" s="83">
        <v>0</v>
      </c>
      <c r="L27" s="83">
        <v>0</v>
      </c>
      <c r="M27" s="83">
        <v>0</v>
      </c>
      <c r="N27" s="83">
        <f t="shared" si="1"/>
        <v>3</v>
      </c>
      <c r="O27" s="83">
        <v>4</v>
      </c>
      <c r="P27" s="84">
        <f t="shared" si="4"/>
        <v>0.42857142857142855</v>
      </c>
      <c r="Q27" s="83">
        <v>0</v>
      </c>
      <c r="R27" s="83">
        <v>1</v>
      </c>
      <c r="S27" s="94"/>
    </row>
    <row r="28" spans="1:19" x14ac:dyDescent="0.25">
      <c r="A28" s="82" t="s">
        <v>43</v>
      </c>
      <c r="B28" s="83">
        <f t="shared" si="0"/>
        <v>127</v>
      </c>
      <c r="C28" s="83">
        <v>45</v>
      </c>
      <c r="D28" s="83">
        <v>80</v>
      </c>
      <c r="E28" s="83">
        <v>2</v>
      </c>
      <c r="F28" s="84">
        <v>0.36</v>
      </c>
      <c r="G28" s="83">
        <v>0</v>
      </c>
      <c r="H28" s="83">
        <v>5</v>
      </c>
      <c r="I28" s="83">
        <v>11</v>
      </c>
      <c r="J28" s="83">
        <v>20</v>
      </c>
      <c r="K28" s="83">
        <v>0</v>
      </c>
      <c r="L28" s="83">
        <v>0</v>
      </c>
      <c r="M28" s="83">
        <v>6</v>
      </c>
      <c r="N28" s="83">
        <f t="shared" si="1"/>
        <v>42</v>
      </c>
      <c r="O28" s="83">
        <v>79</v>
      </c>
      <c r="P28" s="84">
        <f t="shared" si="4"/>
        <v>0.34710743801652894</v>
      </c>
      <c r="Q28" s="83">
        <v>2</v>
      </c>
      <c r="R28" s="83">
        <v>4</v>
      </c>
      <c r="S28" s="94"/>
    </row>
    <row r="29" spans="1:19" x14ac:dyDescent="0.25">
      <c r="A29" s="82" t="s">
        <v>44</v>
      </c>
      <c r="B29" s="83">
        <f t="shared" si="0"/>
        <v>9</v>
      </c>
      <c r="C29" s="83">
        <v>4</v>
      </c>
      <c r="D29" s="83">
        <v>5</v>
      </c>
      <c r="E29" s="83">
        <v>0</v>
      </c>
      <c r="F29" s="84">
        <f t="shared" ref="F29:F36" si="5">C29/B29</f>
        <v>0.44444444444444442</v>
      </c>
      <c r="G29" s="83">
        <v>0</v>
      </c>
      <c r="H29" s="83">
        <v>0</v>
      </c>
      <c r="I29" s="83">
        <v>0</v>
      </c>
      <c r="J29" s="83">
        <v>4</v>
      </c>
      <c r="K29" s="83">
        <v>0</v>
      </c>
      <c r="L29" s="83">
        <v>0</v>
      </c>
      <c r="M29" s="83">
        <v>0</v>
      </c>
      <c r="N29" s="83">
        <f t="shared" si="1"/>
        <v>4</v>
      </c>
      <c r="O29" s="83">
        <v>5</v>
      </c>
      <c r="P29" s="84">
        <f t="shared" si="4"/>
        <v>0.44444444444444442</v>
      </c>
      <c r="Q29" s="83">
        <v>0</v>
      </c>
      <c r="R29" s="83">
        <v>0</v>
      </c>
      <c r="S29" s="94"/>
    </row>
    <row r="30" spans="1:19" x14ac:dyDescent="0.25">
      <c r="A30" s="82" t="s">
        <v>45</v>
      </c>
      <c r="B30" s="83">
        <f t="shared" si="0"/>
        <v>85</v>
      </c>
      <c r="C30" s="83">
        <v>70</v>
      </c>
      <c r="D30" s="83">
        <v>15</v>
      </c>
      <c r="E30" s="83">
        <v>0</v>
      </c>
      <c r="F30" s="84">
        <f t="shared" si="5"/>
        <v>0.82352941176470584</v>
      </c>
      <c r="G30" s="83">
        <v>0</v>
      </c>
      <c r="H30" s="83">
        <v>3</v>
      </c>
      <c r="I30" s="83">
        <v>31</v>
      </c>
      <c r="J30" s="83">
        <v>22</v>
      </c>
      <c r="K30" s="83">
        <v>3</v>
      </c>
      <c r="L30" s="83">
        <v>0</v>
      </c>
      <c r="M30" s="83">
        <v>5</v>
      </c>
      <c r="N30" s="83">
        <v>64</v>
      </c>
      <c r="O30" s="83">
        <v>18</v>
      </c>
      <c r="P30" s="84">
        <f t="shared" si="4"/>
        <v>0.78048780487804881</v>
      </c>
      <c r="Q30" s="83">
        <v>1</v>
      </c>
      <c r="R30" s="83">
        <v>2</v>
      </c>
      <c r="S30" s="94"/>
    </row>
    <row r="31" spans="1:19" x14ac:dyDescent="0.25">
      <c r="A31" s="82" t="s">
        <v>46</v>
      </c>
      <c r="B31" s="83">
        <f t="shared" si="0"/>
        <v>125</v>
      </c>
      <c r="C31" s="83">
        <v>91</v>
      </c>
      <c r="D31" s="83">
        <v>34</v>
      </c>
      <c r="E31" s="83">
        <v>0</v>
      </c>
      <c r="F31" s="84">
        <f t="shared" si="5"/>
        <v>0.72799999999999998</v>
      </c>
      <c r="G31" s="83">
        <v>0</v>
      </c>
      <c r="H31" s="83">
        <v>7</v>
      </c>
      <c r="I31" s="83">
        <v>21</v>
      </c>
      <c r="J31" s="83">
        <v>31</v>
      </c>
      <c r="K31" s="83">
        <v>1</v>
      </c>
      <c r="L31" s="83">
        <v>0</v>
      </c>
      <c r="M31" s="83">
        <v>6</v>
      </c>
      <c r="N31" s="83">
        <f t="shared" si="1"/>
        <v>66</v>
      </c>
      <c r="O31" s="83">
        <v>41</v>
      </c>
      <c r="P31" s="84">
        <f t="shared" si="4"/>
        <v>0.61682242990654201</v>
      </c>
      <c r="Q31" s="83">
        <v>13</v>
      </c>
      <c r="R31" s="83">
        <v>5</v>
      </c>
      <c r="S31" s="94"/>
    </row>
    <row r="32" spans="1:19" x14ac:dyDescent="0.25">
      <c r="A32" s="82" t="s">
        <v>47</v>
      </c>
      <c r="B32" s="83">
        <f t="shared" si="0"/>
        <v>5</v>
      </c>
      <c r="C32" s="83">
        <v>4</v>
      </c>
      <c r="D32" s="83">
        <v>1</v>
      </c>
      <c r="E32" s="83">
        <v>0</v>
      </c>
      <c r="F32" s="84">
        <f t="shared" si="5"/>
        <v>0.8</v>
      </c>
      <c r="G32" s="83">
        <v>0</v>
      </c>
      <c r="H32" s="83">
        <v>1</v>
      </c>
      <c r="I32" s="83">
        <v>0</v>
      </c>
      <c r="J32" s="83">
        <v>1</v>
      </c>
      <c r="K32" s="83">
        <v>0</v>
      </c>
      <c r="L32" s="83">
        <v>0</v>
      </c>
      <c r="M32" s="83">
        <v>0</v>
      </c>
      <c r="N32" s="83">
        <f t="shared" si="1"/>
        <v>2</v>
      </c>
      <c r="O32" s="83">
        <v>3</v>
      </c>
      <c r="P32" s="84">
        <f t="shared" si="4"/>
        <v>0.4</v>
      </c>
      <c r="Q32" s="83">
        <v>0</v>
      </c>
      <c r="R32" s="83">
        <v>0</v>
      </c>
      <c r="S32" s="94"/>
    </row>
    <row r="33" spans="1:19" x14ac:dyDescent="0.25">
      <c r="A33" s="82" t="s">
        <v>48</v>
      </c>
      <c r="B33" s="83">
        <f t="shared" si="0"/>
        <v>11</v>
      </c>
      <c r="C33" s="83">
        <v>3</v>
      </c>
      <c r="D33" s="83">
        <v>8</v>
      </c>
      <c r="E33" s="83">
        <v>0</v>
      </c>
      <c r="F33" s="84">
        <f t="shared" si="5"/>
        <v>0.27272727272727271</v>
      </c>
      <c r="G33" s="83">
        <v>0</v>
      </c>
      <c r="H33" s="83">
        <v>0</v>
      </c>
      <c r="I33" s="83">
        <v>0</v>
      </c>
      <c r="J33" s="83">
        <v>2</v>
      </c>
      <c r="K33" s="83">
        <v>1</v>
      </c>
      <c r="L33" s="83">
        <v>0</v>
      </c>
      <c r="M33" s="83">
        <v>1</v>
      </c>
      <c r="N33" s="83">
        <v>4</v>
      </c>
      <c r="O33" s="83">
        <v>6</v>
      </c>
      <c r="P33" s="84">
        <f t="shared" si="4"/>
        <v>0.4</v>
      </c>
      <c r="Q33" s="83">
        <v>1</v>
      </c>
      <c r="R33" s="83">
        <v>0</v>
      </c>
      <c r="S33" s="94"/>
    </row>
    <row r="34" spans="1:19" x14ac:dyDescent="0.25">
      <c r="A34" s="91" t="s">
        <v>181</v>
      </c>
      <c r="B34" s="83">
        <f t="shared" si="0"/>
        <v>26</v>
      </c>
      <c r="C34" s="83">
        <v>22</v>
      </c>
      <c r="D34" s="83">
        <v>4</v>
      </c>
      <c r="E34" s="83">
        <v>0</v>
      </c>
      <c r="F34" s="84">
        <f t="shared" si="5"/>
        <v>0.84615384615384615</v>
      </c>
      <c r="G34" s="83">
        <v>0</v>
      </c>
      <c r="H34" s="83">
        <v>1</v>
      </c>
      <c r="I34" s="83">
        <v>2</v>
      </c>
      <c r="J34" s="83">
        <v>11</v>
      </c>
      <c r="K34" s="83">
        <v>0</v>
      </c>
      <c r="L34" s="83">
        <v>0</v>
      </c>
      <c r="M34" s="83">
        <v>2</v>
      </c>
      <c r="N34" s="83">
        <v>16</v>
      </c>
      <c r="O34" s="83">
        <v>8</v>
      </c>
      <c r="P34" s="84">
        <f t="shared" si="4"/>
        <v>0.66666666666666663</v>
      </c>
      <c r="Q34" s="83">
        <v>0</v>
      </c>
      <c r="R34" s="83">
        <v>2</v>
      </c>
      <c r="S34" s="94"/>
    </row>
    <row r="35" spans="1:19" x14ac:dyDescent="0.25">
      <c r="A35" s="90" t="s">
        <v>22</v>
      </c>
      <c r="B35" s="83">
        <f t="shared" si="0"/>
        <v>7</v>
      </c>
      <c r="C35" s="83">
        <v>4</v>
      </c>
      <c r="D35" s="83">
        <v>3</v>
      </c>
      <c r="E35" s="83">
        <v>0</v>
      </c>
      <c r="F35" s="84">
        <f t="shared" si="5"/>
        <v>0.5714285714285714</v>
      </c>
      <c r="G35" s="83">
        <v>0</v>
      </c>
      <c r="H35" s="83">
        <v>1</v>
      </c>
      <c r="I35" s="83">
        <v>1</v>
      </c>
      <c r="J35" s="83">
        <v>4</v>
      </c>
      <c r="K35" s="83">
        <v>0</v>
      </c>
      <c r="L35" s="83">
        <v>0</v>
      </c>
      <c r="M35" s="83">
        <v>0</v>
      </c>
      <c r="N35" s="83">
        <v>6</v>
      </c>
      <c r="O35" s="83">
        <v>1</v>
      </c>
      <c r="P35" s="84">
        <f t="shared" si="4"/>
        <v>0.8571428571428571</v>
      </c>
      <c r="Q35" s="83">
        <v>0</v>
      </c>
      <c r="R35" s="83">
        <v>0</v>
      </c>
      <c r="S35" s="94"/>
    </row>
    <row r="36" spans="1:19" x14ac:dyDescent="0.25">
      <c r="A36" s="85" t="s">
        <v>182</v>
      </c>
      <c r="B36" s="83">
        <f t="shared" si="0"/>
        <v>8</v>
      </c>
      <c r="C36" s="83">
        <v>8</v>
      </c>
      <c r="D36" s="83">
        <v>0</v>
      </c>
      <c r="E36" s="83">
        <v>0</v>
      </c>
      <c r="F36" s="84">
        <f t="shared" si="5"/>
        <v>1</v>
      </c>
      <c r="G36" s="83">
        <v>0</v>
      </c>
      <c r="H36" s="83">
        <v>0</v>
      </c>
      <c r="I36" s="83">
        <v>0</v>
      </c>
      <c r="J36" s="83">
        <v>2</v>
      </c>
      <c r="K36" s="83">
        <v>0</v>
      </c>
      <c r="L36" s="83">
        <v>0</v>
      </c>
      <c r="M36" s="83">
        <v>1</v>
      </c>
      <c r="N36" s="83">
        <f t="shared" si="1"/>
        <v>3</v>
      </c>
      <c r="O36" s="83">
        <v>5</v>
      </c>
      <c r="P36" s="84">
        <f t="shared" si="4"/>
        <v>0.375</v>
      </c>
      <c r="Q36" s="83">
        <v>0</v>
      </c>
      <c r="R36" s="83">
        <v>0</v>
      </c>
      <c r="S36" s="94"/>
    </row>
    <row r="37" spans="1:19" x14ac:dyDescent="0.25">
      <c r="A37" s="85" t="s">
        <v>163</v>
      </c>
      <c r="B37" s="83">
        <f t="shared" si="0"/>
        <v>0</v>
      </c>
      <c r="C37" s="83">
        <v>0</v>
      </c>
      <c r="D37" s="83">
        <v>0</v>
      </c>
      <c r="E37" s="83">
        <v>0</v>
      </c>
      <c r="F37" s="84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f>SUM(G37:M37)</f>
        <v>0</v>
      </c>
      <c r="O37" s="83">
        <v>0</v>
      </c>
      <c r="P37" s="84">
        <v>0</v>
      </c>
      <c r="Q37" s="83">
        <v>0</v>
      </c>
      <c r="R37" s="83">
        <v>0</v>
      </c>
      <c r="S37" s="94"/>
    </row>
    <row r="38" spans="1:19" x14ac:dyDescent="0.25">
      <c r="A38" s="85" t="s">
        <v>52</v>
      </c>
      <c r="B38" s="83">
        <f t="shared" si="0"/>
        <v>1</v>
      </c>
      <c r="C38" s="83">
        <v>1</v>
      </c>
      <c r="D38" s="83">
        <v>0</v>
      </c>
      <c r="E38" s="83">
        <v>0</v>
      </c>
      <c r="F38" s="84">
        <f t="shared" ref="F38:F50" si="6">C38/B38</f>
        <v>1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f>SUM(G38:M38)</f>
        <v>0</v>
      </c>
      <c r="O38" s="83">
        <v>0</v>
      </c>
      <c r="P38" s="84">
        <v>0</v>
      </c>
      <c r="Q38" s="83">
        <v>0</v>
      </c>
      <c r="R38" s="83">
        <v>1</v>
      </c>
      <c r="S38" s="94"/>
    </row>
    <row r="39" spans="1:19" x14ac:dyDescent="0.25">
      <c r="A39" s="85" t="s">
        <v>53</v>
      </c>
      <c r="B39" s="83">
        <f t="shared" si="0"/>
        <v>10</v>
      </c>
      <c r="C39" s="83">
        <v>9</v>
      </c>
      <c r="D39" s="83">
        <v>1</v>
      </c>
      <c r="E39" s="83">
        <v>0</v>
      </c>
      <c r="F39" s="84">
        <f t="shared" si="6"/>
        <v>0.9</v>
      </c>
      <c r="G39" s="83">
        <v>0</v>
      </c>
      <c r="H39" s="83">
        <v>0</v>
      </c>
      <c r="I39" s="83">
        <v>1</v>
      </c>
      <c r="J39" s="83">
        <v>5</v>
      </c>
      <c r="K39" s="83">
        <v>0</v>
      </c>
      <c r="L39" s="83">
        <v>0</v>
      </c>
      <c r="M39" s="83">
        <v>1</v>
      </c>
      <c r="N39" s="83">
        <v>7</v>
      </c>
      <c r="O39" s="83">
        <v>2</v>
      </c>
      <c r="P39" s="84">
        <f t="shared" ref="P39:P51" si="7">N39/(N39+O39)</f>
        <v>0.77777777777777779</v>
      </c>
      <c r="Q39" s="83">
        <v>0</v>
      </c>
      <c r="R39" s="83">
        <v>1</v>
      </c>
      <c r="S39" s="94"/>
    </row>
    <row r="40" spans="1:19" x14ac:dyDescent="0.25">
      <c r="A40" s="82" t="s">
        <v>54</v>
      </c>
      <c r="B40" s="83">
        <f t="shared" si="0"/>
        <v>55</v>
      </c>
      <c r="C40" s="83">
        <v>31</v>
      </c>
      <c r="D40" s="83">
        <v>24</v>
      </c>
      <c r="E40" s="83">
        <v>0</v>
      </c>
      <c r="F40" s="84">
        <f t="shared" si="6"/>
        <v>0.5636363636363636</v>
      </c>
      <c r="G40" s="83">
        <v>0</v>
      </c>
      <c r="H40" s="83">
        <v>5</v>
      </c>
      <c r="I40" s="83">
        <v>8</v>
      </c>
      <c r="J40" s="83">
        <v>11</v>
      </c>
      <c r="K40" s="83">
        <v>0</v>
      </c>
      <c r="L40" s="83">
        <v>0</v>
      </c>
      <c r="M40" s="83">
        <v>2</v>
      </c>
      <c r="N40" s="83">
        <f t="shared" si="1"/>
        <v>26</v>
      </c>
      <c r="O40" s="83">
        <v>25</v>
      </c>
      <c r="P40" s="84">
        <f t="shared" si="7"/>
        <v>0.50980392156862742</v>
      </c>
      <c r="Q40" s="83">
        <v>2</v>
      </c>
      <c r="R40" s="83">
        <v>2</v>
      </c>
      <c r="S40" s="94"/>
    </row>
    <row r="41" spans="1:19" x14ac:dyDescent="0.25">
      <c r="A41" s="82" t="s">
        <v>55</v>
      </c>
      <c r="B41" s="83">
        <f t="shared" si="0"/>
        <v>36</v>
      </c>
      <c r="C41" s="83">
        <v>16</v>
      </c>
      <c r="D41" s="83">
        <v>20</v>
      </c>
      <c r="E41" s="83">
        <v>0</v>
      </c>
      <c r="F41" s="84">
        <f t="shared" si="6"/>
        <v>0.44444444444444442</v>
      </c>
      <c r="G41" s="83">
        <v>0</v>
      </c>
      <c r="H41" s="83">
        <v>3</v>
      </c>
      <c r="I41" s="83">
        <v>5</v>
      </c>
      <c r="J41" s="83">
        <v>7</v>
      </c>
      <c r="K41" s="83">
        <v>0</v>
      </c>
      <c r="L41" s="83">
        <v>0</v>
      </c>
      <c r="M41" s="83">
        <v>1</v>
      </c>
      <c r="N41" s="83">
        <f t="shared" si="1"/>
        <v>16</v>
      </c>
      <c r="O41" s="83">
        <v>17</v>
      </c>
      <c r="P41" s="84">
        <f t="shared" si="7"/>
        <v>0.48484848484848486</v>
      </c>
      <c r="Q41" s="83">
        <v>3</v>
      </c>
      <c r="R41" s="83">
        <v>0</v>
      </c>
      <c r="S41" s="94"/>
    </row>
    <row r="42" spans="1:19" x14ac:dyDescent="0.25">
      <c r="A42" s="82" t="s">
        <v>56</v>
      </c>
      <c r="B42" s="83">
        <f t="shared" si="0"/>
        <v>13</v>
      </c>
      <c r="C42" s="83">
        <v>10</v>
      </c>
      <c r="D42" s="83">
        <v>3</v>
      </c>
      <c r="E42" s="83">
        <v>0</v>
      </c>
      <c r="F42" s="84">
        <f t="shared" si="6"/>
        <v>0.76923076923076927</v>
      </c>
      <c r="G42" s="83">
        <v>0</v>
      </c>
      <c r="H42" s="83">
        <v>0</v>
      </c>
      <c r="I42" s="83">
        <v>2</v>
      </c>
      <c r="J42" s="83">
        <v>2</v>
      </c>
      <c r="K42" s="83">
        <v>0</v>
      </c>
      <c r="L42" s="83">
        <v>0</v>
      </c>
      <c r="M42" s="83">
        <v>2</v>
      </c>
      <c r="N42" s="83">
        <f t="shared" si="1"/>
        <v>6</v>
      </c>
      <c r="O42" s="83">
        <v>5</v>
      </c>
      <c r="P42" s="84">
        <f t="shared" si="7"/>
        <v>0.54545454545454541</v>
      </c>
      <c r="Q42" s="83">
        <v>0</v>
      </c>
      <c r="R42" s="83">
        <v>2</v>
      </c>
      <c r="S42" s="94"/>
    </row>
    <row r="43" spans="1:19" x14ac:dyDescent="0.25">
      <c r="A43" s="82" t="s">
        <v>57</v>
      </c>
      <c r="B43" s="83">
        <f t="shared" si="0"/>
        <v>238</v>
      </c>
      <c r="C43" s="83">
        <v>121</v>
      </c>
      <c r="D43" s="83">
        <v>116</v>
      </c>
      <c r="E43" s="83">
        <v>1</v>
      </c>
      <c r="F43" s="84">
        <f t="shared" si="6"/>
        <v>0.50840336134453779</v>
      </c>
      <c r="G43" s="83">
        <v>1</v>
      </c>
      <c r="H43" s="83">
        <v>21</v>
      </c>
      <c r="I43" s="83">
        <v>32</v>
      </c>
      <c r="J43" s="83">
        <v>57</v>
      </c>
      <c r="K43" s="83">
        <v>2</v>
      </c>
      <c r="L43" s="83">
        <v>0</v>
      </c>
      <c r="M43" s="83">
        <v>18</v>
      </c>
      <c r="N43" s="83">
        <f t="shared" si="1"/>
        <v>131</v>
      </c>
      <c r="O43" s="83">
        <v>87</v>
      </c>
      <c r="P43" s="84">
        <f t="shared" si="7"/>
        <v>0.6009174311926605</v>
      </c>
      <c r="Q43" s="83">
        <v>11</v>
      </c>
      <c r="R43" s="83">
        <v>9</v>
      </c>
      <c r="S43" s="94"/>
    </row>
    <row r="44" spans="1:19" x14ac:dyDescent="0.25">
      <c r="A44" s="82" t="s">
        <v>58</v>
      </c>
      <c r="B44" s="83">
        <f t="shared" si="0"/>
        <v>1167</v>
      </c>
      <c r="C44" s="83">
        <v>948</v>
      </c>
      <c r="D44" s="83">
        <v>219</v>
      </c>
      <c r="E44" s="83">
        <v>0</v>
      </c>
      <c r="F44" s="84">
        <f t="shared" si="6"/>
        <v>0.81233933161953731</v>
      </c>
      <c r="G44" s="83">
        <v>1</v>
      </c>
      <c r="H44" s="83">
        <v>107</v>
      </c>
      <c r="I44" s="83">
        <v>215</v>
      </c>
      <c r="J44" s="83">
        <v>285</v>
      </c>
      <c r="K44" s="83">
        <v>20</v>
      </c>
      <c r="L44" s="83">
        <v>0</v>
      </c>
      <c r="M44" s="83">
        <v>55</v>
      </c>
      <c r="N44" s="83">
        <f t="shared" si="1"/>
        <v>683</v>
      </c>
      <c r="O44" s="83">
        <v>423</v>
      </c>
      <c r="P44" s="84">
        <f t="shared" si="7"/>
        <v>0.61754068716094035</v>
      </c>
      <c r="Q44" s="83">
        <v>29</v>
      </c>
      <c r="R44" s="83">
        <v>32</v>
      </c>
      <c r="S44" s="94"/>
    </row>
    <row r="45" spans="1:19" x14ac:dyDescent="0.25">
      <c r="A45" s="82" t="s">
        <v>183</v>
      </c>
      <c r="B45" s="83">
        <f t="shared" si="0"/>
        <v>7</v>
      </c>
      <c r="C45" s="83">
        <v>7</v>
      </c>
      <c r="D45" s="83">
        <v>0</v>
      </c>
      <c r="E45" s="83">
        <v>0</v>
      </c>
      <c r="F45" s="84">
        <f t="shared" si="6"/>
        <v>1</v>
      </c>
      <c r="G45" s="83">
        <v>0</v>
      </c>
      <c r="H45" s="83">
        <v>2</v>
      </c>
      <c r="I45" s="83">
        <v>1</v>
      </c>
      <c r="J45" s="83">
        <v>1</v>
      </c>
      <c r="K45" s="83">
        <v>0</v>
      </c>
      <c r="L45" s="83">
        <v>0</v>
      </c>
      <c r="M45" s="83">
        <v>0</v>
      </c>
      <c r="N45" s="83">
        <f t="shared" si="1"/>
        <v>4</v>
      </c>
      <c r="O45" s="83">
        <v>2</v>
      </c>
      <c r="P45" s="84">
        <f t="shared" si="7"/>
        <v>0.66666666666666663</v>
      </c>
      <c r="Q45" s="83">
        <v>1</v>
      </c>
      <c r="R45" s="83">
        <v>0</v>
      </c>
      <c r="S45" s="94"/>
    </row>
    <row r="46" spans="1:19" x14ac:dyDescent="0.25">
      <c r="A46" s="82" t="s">
        <v>61</v>
      </c>
      <c r="B46" s="83">
        <f t="shared" si="0"/>
        <v>71</v>
      </c>
      <c r="C46" s="83">
        <v>55</v>
      </c>
      <c r="D46" s="83">
        <v>16</v>
      </c>
      <c r="E46" s="83">
        <v>0</v>
      </c>
      <c r="F46" s="84">
        <f t="shared" si="6"/>
        <v>0.77464788732394363</v>
      </c>
      <c r="G46" s="83">
        <v>0</v>
      </c>
      <c r="H46" s="83">
        <v>2</v>
      </c>
      <c r="I46" s="83">
        <v>18</v>
      </c>
      <c r="J46" s="83">
        <v>22</v>
      </c>
      <c r="K46" s="83">
        <v>2</v>
      </c>
      <c r="L46" s="83">
        <v>0</v>
      </c>
      <c r="M46" s="83">
        <v>3</v>
      </c>
      <c r="N46" s="83">
        <f t="shared" si="1"/>
        <v>47</v>
      </c>
      <c r="O46" s="83">
        <v>20</v>
      </c>
      <c r="P46" s="84">
        <f t="shared" si="7"/>
        <v>0.70149253731343286</v>
      </c>
      <c r="Q46" s="83">
        <v>3</v>
      </c>
      <c r="R46" s="83">
        <v>1</v>
      </c>
      <c r="S46" s="94"/>
    </row>
    <row r="47" spans="1:19" x14ac:dyDescent="0.25">
      <c r="A47" s="82" t="s">
        <v>62</v>
      </c>
      <c r="B47" s="83">
        <f t="shared" si="0"/>
        <v>164</v>
      </c>
      <c r="C47" s="83">
        <v>118</v>
      </c>
      <c r="D47" s="83">
        <v>46</v>
      </c>
      <c r="E47" s="83">
        <v>0</v>
      </c>
      <c r="F47" s="84">
        <f t="shared" si="6"/>
        <v>0.71951219512195119</v>
      </c>
      <c r="G47" s="83">
        <v>0</v>
      </c>
      <c r="H47" s="83">
        <v>20</v>
      </c>
      <c r="I47" s="83">
        <v>37</v>
      </c>
      <c r="J47" s="83">
        <v>41</v>
      </c>
      <c r="K47" s="83">
        <v>4</v>
      </c>
      <c r="L47" s="83">
        <v>0</v>
      </c>
      <c r="M47" s="83">
        <v>9</v>
      </c>
      <c r="N47" s="83">
        <f t="shared" si="1"/>
        <v>111</v>
      </c>
      <c r="O47" s="83">
        <v>44</v>
      </c>
      <c r="P47" s="84">
        <f t="shared" si="7"/>
        <v>0.71612903225806457</v>
      </c>
      <c r="Q47" s="83">
        <v>2</v>
      </c>
      <c r="R47" s="83">
        <v>7</v>
      </c>
      <c r="S47" s="94"/>
    </row>
    <row r="48" spans="1:19" x14ac:dyDescent="0.25">
      <c r="A48" s="82" t="s">
        <v>63</v>
      </c>
      <c r="B48" s="83">
        <f t="shared" si="0"/>
        <v>59</v>
      </c>
      <c r="C48" s="83">
        <v>41</v>
      </c>
      <c r="D48" s="83">
        <v>18</v>
      </c>
      <c r="E48" s="83">
        <v>0</v>
      </c>
      <c r="F48" s="84">
        <f t="shared" si="6"/>
        <v>0.69491525423728817</v>
      </c>
      <c r="G48" s="83">
        <v>0</v>
      </c>
      <c r="H48" s="83">
        <v>6</v>
      </c>
      <c r="I48" s="83">
        <v>11</v>
      </c>
      <c r="J48" s="83">
        <v>17</v>
      </c>
      <c r="K48" s="83">
        <v>0</v>
      </c>
      <c r="L48" s="83">
        <v>0</v>
      </c>
      <c r="M48" s="83">
        <v>5</v>
      </c>
      <c r="N48" s="83">
        <f t="shared" si="1"/>
        <v>39</v>
      </c>
      <c r="O48" s="83">
        <v>16</v>
      </c>
      <c r="P48" s="84">
        <f t="shared" si="7"/>
        <v>0.70909090909090911</v>
      </c>
      <c r="Q48" s="83">
        <v>1</v>
      </c>
      <c r="R48" s="83">
        <v>3</v>
      </c>
      <c r="S48" s="94"/>
    </row>
    <row r="49" spans="1:19" x14ac:dyDescent="0.25">
      <c r="A49" s="82" t="s">
        <v>64</v>
      </c>
      <c r="B49" s="83">
        <f t="shared" si="0"/>
        <v>515</v>
      </c>
      <c r="C49" s="83">
        <v>269</v>
      </c>
      <c r="D49" s="83">
        <v>245</v>
      </c>
      <c r="E49" s="83">
        <v>1</v>
      </c>
      <c r="F49" s="84">
        <f t="shared" si="6"/>
        <v>0.52233009708737865</v>
      </c>
      <c r="G49" s="83">
        <v>2</v>
      </c>
      <c r="H49" s="83">
        <v>79</v>
      </c>
      <c r="I49" s="83">
        <v>103</v>
      </c>
      <c r="J49" s="83">
        <v>96</v>
      </c>
      <c r="K49" s="83">
        <v>4</v>
      </c>
      <c r="L49" s="83">
        <v>0</v>
      </c>
      <c r="M49" s="83">
        <v>28</v>
      </c>
      <c r="N49" s="83">
        <v>312</v>
      </c>
      <c r="O49" s="83">
        <v>166</v>
      </c>
      <c r="P49" s="84">
        <f t="shared" si="7"/>
        <v>0.65271966527196656</v>
      </c>
      <c r="Q49" s="83">
        <v>25</v>
      </c>
      <c r="R49" s="83">
        <v>12</v>
      </c>
      <c r="S49" s="94"/>
    </row>
    <row r="50" spans="1:19" x14ac:dyDescent="0.25">
      <c r="A50" s="82" t="s">
        <v>184</v>
      </c>
      <c r="B50" s="83">
        <f t="shared" si="0"/>
        <v>26</v>
      </c>
      <c r="C50" s="83">
        <v>26</v>
      </c>
      <c r="D50" s="83">
        <v>0</v>
      </c>
      <c r="E50" s="83">
        <v>0</v>
      </c>
      <c r="F50" s="84">
        <f t="shared" si="6"/>
        <v>1</v>
      </c>
      <c r="G50" s="83">
        <v>0</v>
      </c>
      <c r="H50" s="83">
        <v>1</v>
      </c>
      <c r="I50" s="83">
        <v>5</v>
      </c>
      <c r="J50" s="83">
        <v>4</v>
      </c>
      <c r="K50" s="83">
        <v>0</v>
      </c>
      <c r="L50" s="83">
        <v>0</v>
      </c>
      <c r="M50" s="83">
        <v>0</v>
      </c>
      <c r="N50" s="83">
        <f t="shared" si="1"/>
        <v>10</v>
      </c>
      <c r="O50" s="83">
        <v>16</v>
      </c>
      <c r="P50" s="84">
        <f t="shared" si="7"/>
        <v>0.38461538461538464</v>
      </c>
      <c r="Q50" s="83">
        <v>0</v>
      </c>
      <c r="R50" s="83">
        <v>0</v>
      </c>
      <c r="S50" s="94"/>
    </row>
    <row r="51" spans="1:19" x14ac:dyDescent="0.25">
      <c r="A51" s="35" t="s">
        <v>66</v>
      </c>
      <c r="B51" s="36">
        <v>4418</v>
      </c>
      <c r="C51" s="36">
        <f>C5+C6+C9+C10+C11+C14+C15+C16+C17+C18+C19+C26+C27+C28+C29+C30+C31+C32+C33+C34+C40+C41+C42+C43+C44+C45+C46+C47+C48+C49+C50</f>
        <v>2845</v>
      </c>
      <c r="D51" s="36">
        <f>D5+D6+D9+D10+D11+D14+D15+D16+D17+D18+D19+D26+D27+D28+D29+D30+D31+D32+D33+D34+D40+D41+D42+D43+D44+D45+D46+D47+D48+D49+D50</f>
        <v>1568</v>
      </c>
      <c r="E51" s="36">
        <f>E5+E6+E9+E10+E11+E14+E15+E16+E17+E18+E19+E26+E27+E28+E29+E30+E31+E32+E33+E34+E40+E41+E42+E43+E44+E45+E46+E47+E48+E49+E50</f>
        <v>5</v>
      </c>
      <c r="F51" s="87">
        <f>C51/B51</f>
        <v>0.64395654142145764</v>
      </c>
      <c r="G51" s="36">
        <f t="shared" ref="G51:O51" si="8">G5+G6+G9+G10+G11+G14+G15+G16+G17+G18+G19+G26+G27+G28+G29+G30+G31+G32+G33+G34+G40+G41+G42+G43+G44+G45+G46+G47+G48+G49+G50</f>
        <v>5</v>
      </c>
      <c r="H51" s="36">
        <f t="shared" si="8"/>
        <v>428</v>
      </c>
      <c r="I51" s="36">
        <f t="shared" si="8"/>
        <v>772</v>
      </c>
      <c r="J51" s="36">
        <f t="shared" si="8"/>
        <v>1013</v>
      </c>
      <c r="K51" s="36">
        <f t="shared" si="8"/>
        <v>62</v>
      </c>
      <c r="L51" s="36">
        <f t="shared" si="8"/>
        <v>0</v>
      </c>
      <c r="M51" s="36">
        <f t="shared" si="8"/>
        <v>221</v>
      </c>
      <c r="N51" s="36">
        <f t="shared" si="8"/>
        <v>2501</v>
      </c>
      <c r="O51" s="36">
        <f t="shared" si="8"/>
        <v>1593</v>
      </c>
      <c r="P51" s="87">
        <f t="shared" si="7"/>
        <v>0.61089399120664389</v>
      </c>
      <c r="Q51" s="36">
        <v>185</v>
      </c>
      <c r="R51" s="36">
        <f>R5+R6+R9+R10+R11+R14+R15+R16+R17+R18+R19+R26+R27+R28+R29+R30+R31+R32+R33+R34+R40+R41+R42+R43+R44+R45+R46+R47+R48+R49+R50</f>
        <v>139</v>
      </c>
      <c r="S51" s="94"/>
    </row>
    <row r="52" spans="1:19" x14ac:dyDescent="0.25">
      <c r="A52" s="41" t="s">
        <v>67</v>
      </c>
      <c r="B52" s="88"/>
      <c r="C52" s="88"/>
      <c r="D52" s="88"/>
      <c r="E52" s="88"/>
      <c r="F52" s="89"/>
      <c r="G52" s="88"/>
      <c r="H52" s="88"/>
      <c r="I52" s="88"/>
      <c r="J52" s="88"/>
      <c r="K52" s="88"/>
      <c r="L52" s="88"/>
      <c r="M52" s="88"/>
      <c r="N52" s="88"/>
      <c r="O52" s="88"/>
      <c r="P52" s="89"/>
      <c r="Q52" s="88"/>
      <c r="R52" s="88"/>
      <c r="S52" s="94"/>
    </row>
    <row r="53" spans="1:19" x14ac:dyDescent="0.25">
      <c r="A53" s="82" t="s">
        <v>69</v>
      </c>
      <c r="B53" s="83">
        <f>C53+D53+E53</f>
        <v>222</v>
      </c>
      <c r="C53" s="83">
        <v>137</v>
      </c>
      <c r="D53" s="83">
        <v>85</v>
      </c>
      <c r="E53" s="83">
        <v>0</v>
      </c>
      <c r="F53" s="84">
        <f t="shared" ref="F53:F60" si="9">C53/B53</f>
        <v>0.61711711711711714</v>
      </c>
      <c r="G53" s="83">
        <v>0</v>
      </c>
      <c r="H53" s="83">
        <v>46</v>
      </c>
      <c r="I53" s="83">
        <v>53</v>
      </c>
      <c r="J53" s="83">
        <v>34</v>
      </c>
      <c r="K53" s="83">
        <v>1</v>
      </c>
      <c r="L53" s="83">
        <v>0</v>
      </c>
      <c r="M53" s="83">
        <v>4</v>
      </c>
      <c r="N53" s="83">
        <f>SUM(G53:M53)</f>
        <v>138</v>
      </c>
      <c r="O53" s="83">
        <v>68</v>
      </c>
      <c r="P53" s="84">
        <f t="shared" ref="P53:P60" si="10">N53/(N53+O53)</f>
        <v>0.66990291262135926</v>
      </c>
      <c r="Q53" s="83">
        <v>8</v>
      </c>
      <c r="R53" s="83">
        <v>8</v>
      </c>
      <c r="S53" s="94"/>
    </row>
    <row r="54" spans="1:19" x14ac:dyDescent="0.25">
      <c r="A54" s="91" t="s">
        <v>70</v>
      </c>
      <c r="B54" s="83">
        <f t="shared" ref="B54:B78" si="11">C54+D54+E54</f>
        <v>1336</v>
      </c>
      <c r="C54" s="83">
        <v>965</v>
      </c>
      <c r="D54" s="83">
        <v>370</v>
      </c>
      <c r="E54" s="83">
        <v>1</v>
      </c>
      <c r="F54" s="84">
        <v>0.72299999999999998</v>
      </c>
      <c r="G54" s="83">
        <v>0</v>
      </c>
      <c r="H54" s="83">
        <v>227</v>
      </c>
      <c r="I54" s="83">
        <v>261</v>
      </c>
      <c r="J54" s="83">
        <v>325</v>
      </c>
      <c r="K54" s="83">
        <v>19</v>
      </c>
      <c r="L54" s="83">
        <v>0</v>
      </c>
      <c r="M54" s="83">
        <v>35</v>
      </c>
      <c r="N54" s="83">
        <v>867</v>
      </c>
      <c r="O54" s="83">
        <v>358</v>
      </c>
      <c r="P54" s="84">
        <f t="shared" si="10"/>
        <v>0.70775510204081638</v>
      </c>
      <c r="Q54" s="83">
        <v>60</v>
      </c>
      <c r="R54" s="83">
        <v>51</v>
      </c>
      <c r="S54" s="94"/>
    </row>
    <row r="55" spans="1:19" x14ac:dyDescent="0.25">
      <c r="A55" s="85" t="s">
        <v>22</v>
      </c>
      <c r="B55" s="83">
        <f t="shared" si="11"/>
        <v>1325</v>
      </c>
      <c r="C55" s="83">
        <v>956</v>
      </c>
      <c r="D55" s="83">
        <v>368</v>
      </c>
      <c r="E55" s="83">
        <v>1</v>
      </c>
      <c r="F55" s="84">
        <v>0.72199999999999998</v>
      </c>
      <c r="G55" s="83">
        <v>0</v>
      </c>
      <c r="H55" s="83">
        <v>222</v>
      </c>
      <c r="I55" s="83">
        <v>261</v>
      </c>
      <c r="J55" s="83">
        <v>324</v>
      </c>
      <c r="K55" s="83">
        <v>19</v>
      </c>
      <c r="L55" s="83">
        <v>0</v>
      </c>
      <c r="M55" s="83">
        <v>35</v>
      </c>
      <c r="N55" s="83">
        <v>861</v>
      </c>
      <c r="O55" s="83">
        <v>353</v>
      </c>
      <c r="P55" s="84">
        <f t="shared" si="10"/>
        <v>0.70922570016474462</v>
      </c>
      <c r="Q55" s="83">
        <v>60</v>
      </c>
      <c r="R55" s="83">
        <v>51</v>
      </c>
      <c r="S55" s="94"/>
    </row>
    <row r="56" spans="1:19" x14ac:dyDescent="0.25">
      <c r="A56" s="85" t="s">
        <v>71</v>
      </c>
      <c r="B56" s="83">
        <f t="shared" si="11"/>
        <v>11</v>
      </c>
      <c r="C56" s="83">
        <v>9</v>
      </c>
      <c r="D56" s="83">
        <v>2</v>
      </c>
      <c r="E56" s="83">
        <v>0</v>
      </c>
      <c r="F56" s="84">
        <f t="shared" si="9"/>
        <v>0.81818181818181823</v>
      </c>
      <c r="G56" s="83">
        <v>0</v>
      </c>
      <c r="H56" s="83">
        <v>5</v>
      </c>
      <c r="I56" s="83">
        <v>0</v>
      </c>
      <c r="J56" s="83">
        <v>1</v>
      </c>
      <c r="K56" s="83">
        <v>0</v>
      </c>
      <c r="L56" s="83">
        <v>0</v>
      </c>
      <c r="M56" s="83">
        <v>0</v>
      </c>
      <c r="N56" s="83">
        <f>SUM(G56:M56)</f>
        <v>6</v>
      </c>
      <c r="O56" s="83">
        <v>5</v>
      </c>
      <c r="P56" s="84">
        <f t="shared" si="10"/>
        <v>0.54545454545454541</v>
      </c>
      <c r="Q56" s="83">
        <v>0</v>
      </c>
      <c r="R56" s="83">
        <v>0</v>
      </c>
      <c r="S56" s="94"/>
    </row>
    <row r="57" spans="1:19" x14ac:dyDescent="0.25">
      <c r="A57" s="82" t="s">
        <v>72</v>
      </c>
      <c r="B57" s="83">
        <f t="shared" si="11"/>
        <v>70</v>
      </c>
      <c r="C57" s="83">
        <v>38</v>
      </c>
      <c r="D57" s="83">
        <v>32</v>
      </c>
      <c r="E57" s="83">
        <v>0</v>
      </c>
      <c r="F57" s="84">
        <f t="shared" si="9"/>
        <v>0.54285714285714282</v>
      </c>
      <c r="G57" s="83">
        <v>0</v>
      </c>
      <c r="H57" s="83">
        <v>10</v>
      </c>
      <c r="I57" s="83">
        <v>8</v>
      </c>
      <c r="J57" s="83">
        <v>22</v>
      </c>
      <c r="K57" s="83">
        <v>0</v>
      </c>
      <c r="L57" s="83">
        <v>0</v>
      </c>
      <c r="M57" s="83">
        <v>1</v>
      </c>
      <c r="N57" s="83">
        <f>SUM(G57:M57)</f>
        <v>41</v>
      </c>
      <c r="O57" s="83">
        <v>22</v>
      </c>
      <c r="P57" s="84">
        <f t="shared" si="10"/>
        <v>0.65079365079365081</v>
      </c>
      <c r="Q57" s="83">
        <v>6</v>
      </c>
      <c r="R57" s="83">
        <v>1</v>
      </c>
      <c r="S57" s="94"/>
    </row>
    <row r="58" spans="1:19" x14ac:dyDescent="0.25">
      <c r="A58" s="82" t="s">
        <v>73</v>
      </c>
      <c r="B58" s="83">
        <f t="shared" si="11"/>
        <v>81</v>
      </c>
      <c r="C58" s="83">
        <v>11</v>
      </c>
      <c r="D58" s="83">
        <v>69</v>
      </c>
      <c r="E58" s="83">
        <v>1</v>
      </c>
      <c r="F58" s="84">
        <f t="shared" si="9"/>
        <v>0.13580246913580246</v>
      </c>
      <c r="G58" s="83">
        <v>0</v>
      </c>
      <c r="H58" s="83">
        <v>21</v>
      </c>
      <c r="I58" s="83">
        <v>12</v>
      </c>
      <c r="J58" s="83">
        <v>13</v>
      </c>
      <c r="K58" s="83">
        <v>1</v>
      </c>
      <c r="L58" s="83">
        <v>0</v>
      </c>
      <c r="M58" s="83">
        <v>2</v>
      </c>
      <c r="N58" s="83">
        <f>SUM(G58:M58)</f>
        <v>49</v>
      </c>
      <c r="O58" s="83">
        <v>19</v>
      </c>
      <c r="P58" s="84">
        <f t="shared" si="10"/>
        <v>0.72058823529411764</v>
      </c>
      <c r="Q58" s="83">
        <v>5</v>
      </c>
      <c r="R58" s="83">
        <v>8</v>
      </c>
      <c r="S58" s="94"/>
    </row>
    <row r="59" spans="1:19" x14ac:dyDescent="0.25">
      <c r="A59" s="82" t="s">
        <v>74</v>
      </c>
      <c r="B59" s="83">
        <f t="shared" si="11"/>
        <v>748</v>
      </c>
      <c r="C59" s="83">
        <v>123</v>
      </c>
      <c r="D59" s="83">
        <v>625</v>
      </c>
      <c r="E59" s="83">
        <v>0</v>
      </c>
      <c r="F59" s="84">
        <f t="shared" si="9"/>
        <v>0.16443850267379678</v>
      </c>
      <c r="G59" s="83">
        <v>0</v>
      </c>
      <c r="H59" s="83">
        <v>200</v>
      </c>
      <c r="I59" s="83">
        <v>98</v>
      </c>
      <c r="J59" s="83">
        <v>106</v>
      </c>
      <c r="K59" s="83">
        <v>4</v>
      </c>
      <c r="L59" s="83">
        <v>0</v>
      </c>
      <c r="M59" s="83">
        <v>21</v>
      </c>
      <c r="N59" s="83">
        <f>SUM(G59:M59)</f>
        <v>429</v>
      </c>
      <c r="O59" s="83">
        <v>196</v>
      </c>
      <c r="P59" s="84">
        <f t="shared" si="10"/>
        <v>0.68640000000000001</v>
      </c>
      <c r="Q59" s="83">
        <v>89</v>
      </c>
      <c r="R59" s="83">
        <v>34</v>
      </c>
      <c r="S59" s="94"/>
    </row>
    <row r="60" spans="1:19" x14ac:dyDescent="0.25">
      <c r="A60" s="82" t="s">
        <v>75</v>
      </c>
      <c r="B60" s="83">
        <f t="shared" si="11"/>
        <v>116</v>
      </c>
      <c r="C60" s="83">
        <v>11</v>
      </c>
      <c r="D60" s="83">
        <v>105</v>
      </c>
      <c r="E60" s="83">
        <v>0</v>
      </c>
      <c r="F60" s="84">
        <f t="shared" si="9"/>
        <v>9.4827586206896547E-2</v>
      </c>
      <c r="G60" s="83">
        <v>0</v>
      </c>
      <c r="H60" s="83">
        <v>22</v>
      </c>
      <c r="I60" s="83">
        <v>17</v>
      </c>
      <c r="J60" s="83">
        <v>18</v>
      </c>
      <c r="K60" s="83">
        <v>3</v>
      </c>
      <c r="L60" s="83">
        <v>0</v>
      </c>
      <c r="M60" s="83">
        <v>6</v>
      </c>
      <c r="N60" s="83">
        <f>SUM(G60:M60)</f>
        <v>66</v>
      </c>
      <c r="O60" s="83">
        <v>41</v>
      </c>
      <c r="P60" s="84">
        <f t="shared" si="10"/>
        <v>0.61682242990654201</v>
      </c>
      <c r="Q60" s="83">
        <v>9</v>
      </c>
      <c r="R60" s="83">
        <v>0</v>
      </c>
      <c r="S60" s="94"/>
    </row>
    <row r="61" spans="1:19" x14ac:dyDescent="0.25">
      <c r="A61" s="82" t="s">
        <v>185</v>
      </c>
      <c r="B61" s="83">
        <f t="shared" si="11"/>
        <v>0</v>
      </c>
      <c r="C61" s="83">
        <v>0</v>
      </c>
      <c r="D61" s="83">
        <v>0</v>
      </c>
      <c r="E61" s="83">
        <v>0</v>
      </c>
      <c r="F61" s="84">
        <v>0</v>
      </c>
      <c r="G61" s="83">
        <v>0</v>
      </c>
      <c r="H61" s="83">
        <v>0</v>
      </c>
      <c r="I61" s="83">
        <v>0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0</v>
      </c>
      <c r="P61" s="84">
        <v>0</v>
      </c>
      <c r="Q61" s="83">
        <v>0</v>
      </c>
      <c r="R61" s="83">
        <v>0</v>
      </c>
      <c r="S61" s="94"/>
    </row>
    <row r="62" spans="1:19" x14ac:dyDescent="0.25">
      <c r="A62" s="82" t="s">
        <v>76</v>
      </c>
      <c r="B62" s="83">
        <f t="shared" si="11"/>
        <v>54</v>
      </c>
      <c r="C62" s="83">
        <v>12</v>
      </c>
      <c r="D62" s="83">
        <v>42</v>
      </c>
      <c r="E62" s="83">
        <v>0</v>
      </c>
      <c r="F62" s="84">
        <f t="shared" ref="F62:F79" si="12">C62/B62</f>
        <v>0.22222222222222221</v>
      </c>
      <c r="G62" s="83">
        <v>0</v>
      </c>
      <c r="H62" s="83">
        <v>7</v>
      </c>
      <c r="I62" s="83">
        <v>9</v>
      </c>
      <c r="J62" s="83">
        <v>9</v>
      </c>
      <c r="K62" s="83">
        <v>0</v>
      </c>
      <c r="L62" s="83">
        <v>0</v>
      </c>
      <c r="M62" s="83">
        <v>0</v>
      </c>
      <c r="N62" s="83">
        <v>25</v>
      </c>
      <c r="O62" s="83">
        <v>25</v>
      </c>
      <c r="P62" s="84">
        <f t="shared" ref="P62:P79" si="13">N62/(N62+O62)</f>
        <v>0.5</v>
      </c>
      <c r="Q62" s="83">
        <v>4</v>
      </c>
      <c r="R62" s="83">
        <v>0</v>
      </c>
      <c r="S62" s="94"/>
    </row>
    <row r="63" spans="1:19" x14ac:dyDescent="0.25">
      <c r="A63" s="82" t="s">
        <v>174</v>
      </c>
      <c r="B63" s="83">
        <f t="shared" si="11"/>
        <v>1</v>
      </c>
      <c r="C63" s="83">
        <v>1</v>
      </c>
      <c r="D63" s="83">
        <v>0</v>
      </c>
      <c r="E63" s="83">
        <v>0</v>
      </c>
      <c r="F63" s="84">
        <f t="shared" si="12"/>
        <v>1</v>
      </c>
      <c r="G63" s="83">
        <v>0</v>
      </c>
      <c r="H63" s="83">
        <v>0</v>
      </c>
      <c r="I63" s="83">
        <v>0</v>
      </c>
      <c r="J63" s="83">
        <v>1</v>
      </c>
      <c r="K63" s="83">
        <v>0</v>
      </c>
      <c r="L63" s="83">
        <v>0</v>
      </c>
      <c r="M63" s="83">
        <v>0</v>
      </c>
      <c r="N63" s="83">
        <v>1</v>
      </c>
      <c r="O63" s="83">
        <v>0</v>
      </c>
      <c r="P63" s="84">
        <v>1</v>
      </c>
      <c r="Q63" s="83">
        <v>0</v>
      </c>
      <c r="R63" s="83">
        <v>0</v>
      </c>
      <c r="S63" s="94"/>
    </row>
    <row r="64" spans="1:19" x14ac:dyDescent="0.25">
      <c r="A64" s="91" t="s">
        <v>96</v>
      </c>
      <c r="B64" s="83">
        <f t="shared" si="11"/>
        <v>342</v>
      </c>
      <c r="C64" s="83">
        <v>56</v>
      </c>
      <c r="D64" s="83">
        <v>286</v>
      </c>
      <c r="E64" s="83">
        <v>0</v>
      </c>
      <c r="F64" s="84">
        <f t="shared" si="12"/>
        <v>0.16374269005847952</v>
      </c>
      <c r="G64" s="83">
        <v>0</v>
      </c>
      <c r="H64" s="83">
        <v>119</v>
      </c>
      <c r="I64" s="83">
        <v>54</v>
      </c>
      <c r="J64" s="83">
        <v>44</v>
      </c>
      <c r="K64" s="83">
        <v>2</v>
      </c>
      <c r="L64" s="83">
        <v>0</v>
      </c>
      <c r="M64" s="83">
        <v>12</v>
      </c>
      <c r="N64" s="83">
        <v>231</v>
      </c>
      <c r="O64" s="83">
        <v>73</v>
      </c>
      <c r="P64" s="84">
        <f t="shared" si="13"/>
        <v>0.75986842105263153</v>
      </c>
      <c r="Q64" s="83">
        <v>21</v>
      </c>
      <c r="R64" s="83">
        <v>17</v>
      </c>
      <c r="S64" s="94"/>
    </row>
    <row r="65" spans="1:19" x14ac:dyDescent="0.25">
      <c r="A65" s="85" t="s">
        <v>50</v>
      </c>
      <c r="B65" s="83">
        <f t="shared" si="11"/>
        <v>155</v>
      </c>
      <c r="C65" s="83">
        <v>24</v>
      </c>
      <c r="D65" s="83">
        <v>131</v>
      </c>
      <c r="E65" s="83">
        <v>0</v>
      </c>
      <c r="F65" s="84">
        <f t="shared" si="12"/>
        <v>0.15483870967741936</v>
      </c>
      <c r="G65" s="83">
        <v>0</v>
      </c>
      <c r="H65" s="83">
        <v>56</v>
      </c>
      <c r="I65" s="83">
        <v>24</v>
      </c>
      <c r="J65" s="83">
        <v>17</v>
      </c>
      <c r="K65" s="83">
        <v>2</v>
      </c>
      <c r="L65" s="83">
        <v>0</v>
      </c>
      <c r="M65" s="83">
        <v>8</v>
      </c>
      <c r="N65" s="83">
        <v>107</v>
      </c>
      <c r="O65" s="83">
        <v>29</v>
      </c>
      <c r="P65" s="84">
        <f t="shared" si="13"/>
        <v>0.78676470588235292</v>
      </c>
      <c r="Q65" s="83">
        <v>12</v>
      </c>
      <c r="R65" s="83">
        <v>7</v>
      </c>
      <c r="S65" s="94"/>
    </row>
    <row r="66" spans="1:19" x14ac:dyDescent="0.25">
      <c r="A66" s="85" t="s">
        <v>83</v>
      </c>
      <c r="B66" s="83">
        <f t="shared" si="11"/>
        <v>26</v>
      </c>
      <c r="C66" s="83">
        <v>4</v>
      </c>
      <c r="D66" s="83">
        <v>22</v>
      </c>
      <c r="E66" s="83">
        <v>0</v>
      </c>
      <c r="F66" s="84">
        <f t="shared" si="12"/>
        <v>0.15384615384615385</v>
      </c>
      <c r="G66" s="83">
        <v>0</v>
      </c>
      <c r="H66" s="83">
        <v>9</v>
      </c>
      <c r="I66" s="83">
        <v>3</v>
      </c>
      <c r="J66" s="83">
        <v>6</v>
      </c>
      <c r="K66" s="83">
        <v>0</v>
      </c>
      <c r="L66" s="83">
        <v>0</v>
      </c>
      <c r="M66" s="83">
        <v>2</v>
      </c>
      <c r="N66" s="83">
        <v>20</v>
      </c>
      <c r="O66" s="83">
        <v>5</v>
      </c>
      <c r="P66" s="84">
        <f t="shared" si="13"/>
        <v>0.8</v>
      </c>
      <c r="Q66" s="83">
        <v>0</v>
      </c>
      <c r="R66" s="83">
        <v>1</v>
      </c>
      <c r="S66" s="94"/>
    </row>
    <row r="67" spans="1:19" x14ac:dyDescent="0.25">
      <c r="A67" s="85" t="s">
        <v>84</v>
      </c>
      <c r="B67" s="83">
        <f t="shared" si="11"/>
        <v>30</v>
      </c>
      <c r="C67" s="83">
        <v>10</v>
      </c>
      <c r="D67" s="83">
        <v>20</v>
      </c>
      <c r="E67" s="83">
        <v>0</v>
      </c>
      <c r="F67" s="84">
        <f t="shared" si="12"/>
        <v>0.33333333333333331</v>
      </c>
      <c r="G67" s="83">
        <v>0</v>
      </c>
      <c r="H67" s="83">
        <v>8</v>
      </c>
      <c r="I67" s="83">
        <v>4</v>
      </c>
      <c r="J67" s="83">
        <v>7</v>
      </c>
      <c r="K67" s="83">
        <v>0</v>
      </c>
      <c r="L67" s="83">
        <v>0</v>
      </c>
      <c r="M67" s="83">
        <v>1</v>
      </c>
      <c r="N67" s="83">
        <v>20</v>
      </c>
      <c r="O67" s="83">
        <v>9</v>
      </c>
      <c r="P67" s="84">
        <f t="shared" si="13"/>
        <v>0.68965517241379315</v>
      </c>
      <c r="Q67" s="83">
        <v>0</v>
      </c>
      <c r="R67" s="83">
        <v>1</v>
      </c>
      <c r="S67" s="94"/>
    </row>
    <row r="68" spans="1:19" x14ac:dyDescent="0.25">
      <c r="A68" s="85" t="s">
        <v>97</v>
      </c>
      <c r="B68" s="83">
        <f t="shared" si="11"/>
        <v>21</v>
      </c>
      <c r="C68" s="83">
        <v>5</v>
      </c>
      <c r="D68" s="83">
        <v>16</v>
      </c>
      <c r="E68" s="83">
        <v>0</v>
      </c>
      <c r="F68" s="84">
        <f t="shared" si="12"/>
        <v>0.23809523809523808</v>
      </c>
      <c r="G68" s="83">
        <v>0</v>
      </c>
      <c r="H68" s="83">
        <v>2</v>
      </c>
      <c r="I68" s="83">
        <v>4</v>
      </c>
      <c r="J68" s="83">
        <v>2</v>
      </c>
      <c r="K68" s="83">
        <v>0</v>
      </c>
      <c r="L68" s="83">
        <v>0</v>
      </c>
      <c r="M68" s="83">
        <v>0</v>
      </c>
      <c r="N68" s="83">
        <f>SUM(G68:M68)</f>
        <v>8</v>
      </c>
      <c r="O68" s="83">
        <v>5</v>
      </c>
      <c r="P68" s="84">
        <f t="shared" si="13"/>
        <v>0.61538461538461542</v>
      </c>
      <c r="Q68" s="83">
        <v>6</v>
      </c>
      <c r="R68" s="83">
        <v>2</v>
      </c>
      <c r="S68" s="94"/>
    </row>
    <row r="69" spans="1:19" x14ac:dyDescent="0.25">
      <c r="A69" s="85" t="s">
        <v>186</v>
      </c>
      <c r="B69" s="83">
        <f t="shared" si="11"/>
        <v>1</v>
      </c>
      <c r="C69" s="83">
        <v>0</v>
      </c>
      <c r="D69" s="83">
        <v>1</v>
      </c>
      <c r="E69" s="83">
        <v>0</v>
      </c>
      <c r="F69" s="84">
        <f t="shared" si="12"/>
        <v>0</v>
      </c>
      <c r="G69" s="83">
        <v>0</v>
      </c>
      <c r="H69" s="83">
        <v>1</v>
      </c>
      <c r="I69" s="83">
        <v>0</v>
      </c>
      <c r="J69" s="83">
        <v>0</v>
      </c>
      <c r="K69" s="83">
        <v>0</v>
      </c>
      <c r="L69" s="83">
        <v>0</v>
      </c>
      <c r="M69" s="83">
        <v>0</v>
      </c>
      <c r="N69" s="83">
        <v>1</v>
      </c>
      <c r="O69" s="83">
        <v>0</v>
      </c>
      <c r="P69" s="84">
        <v>1</v>
      </c>
      <c r="Q69" s="83">
        <v>0</v>
      </c>
      <c r="R69" s="83">
        <v>0</v>
      </c>
      <c r="S69" s="94"/>
    </row>
    <row r="70" spans="1:19" x14ac:dyDescent="0.25">
      <c r="A70" s="85" t="s">
        <v>86</v>
      </c>
      <c r="B70" s="83">
        <f t="shared" si="11"/>
        <v>109</v>
      </c>
      <c r="C70" s="83">
        <v>13</v>
      </c>
      <c r="D70" s="83">
        <v>96</v>
      </c>
      <c r="E70" s="83">
        <v>0</v>
      </c>
      <c r="F70" s="84">
        <f t="shared" si="12"/>
        <v>0.11926605504587157</v>
      </c>
      <c r="G70" s="83">
        <v>0</v>
      </c>
      <c r="H70" s="83">
        <v>43</v>
      </c>
      <c r="I70" s="83">
        <v>19</v>
      </c>
      <c r="J70" s="83">
        <v>12</v>
      </c>
      <c r="K70" s="83">
        <v>0</v>
      </c>
      <c r="L70" s="83">
        <v>0</v>
      </c>
      <c r="M70" s="83">
        <v>1</v>
      </c>
      <c r="N70" s="83">
        <f>SUM(G70:M70)</f>
        <v>75</v>
      </c>
      <c r="O70" s="83">
        <v>25</v>
      </c>
      <c r="P70" s="84">
        <f t="shared" si="13"/>
        <v>0.75</v>
      </c>
      <c r="Q70" s="83">
        <v>3</v>
      </c>
      <c r="R70" s="83">
        <v>6</v>
      </c>
      <c r="S70" s="94"/>
    </row>
    <row r="71" spans="1:19" x14ac:dyDescent="0.25">
      <c r="A71" s="91" t="s">
        <v>87</v>
      </c>
      <c r="B71" s="83">
        <f t="shared" si="11"/>
        <v>130</v>
      </c>
      <c r="C71" s="83">
        <v>51</v>
      </c>
      <c r="D71" s="83">
        <v>79</v>
      </c>
      <c r="E71" s="83">
        <v>0</v>
      </c>
      <c r="F71" s="84">
        <v>0.39200000000000002</v>
      </c>
      <c r="G71" s="83">
        <v>0</v>
      </c>
      <c r="H71" s="83">
        <v>34</v>
      </c>
      <c r="I71" s="83">
        <v>20</v>
      </c>
      <c r="J71" s="83">
        <v>15</v>
      </c>
      <c r="K71" s="83">
        <v>3</v>
      </c>
      <c r="L71" s="83">
        <v>0</v>
      </c>
      <c r="M71" s="83">
        <v>3</v>
      </c>
      <c r="N71" s="83">
        <v>75</v>
      </c>
      <c r="O71" s="83">
        <v>41</v>
      </c>
      <c r="P71" s="84">
        <f t="shared" si="13"/>
        <v>0.64655172413793105</v>
      </c>
      <c r="Q71" s="83">
        <v>9</v>
      </c>
      <c r="R71" s="83">
        <v>5</v>
      </c>
      <c r="S71" s="94"/>
    </row>
    <row r="72" spans="1:19" x14ac:dyDescent="0.25">
      <c r="A72" s="85" t="s">
        <v>22</v>
      </c>
      <c r="B72" s="83">
        <f t="shared" si="11"/>
        <v>93</v>
      </c>
      <c r="C72" s="83">
        <v>34</v>
      </c>
      <c r="D72" s="83">
        <v>59</v>
      </c>
      <c r="E72" s="83">
        <v>0</v>
      </c>
      <c r="F72" s="84">
        <v>0.36599999999999999</v>
      </c>
      <c r="G72" s="83">
        <v>0</v>
      </c>
      <c r="H72" s="83">
        <v>25</v>
      </c>
      <c r="I72" s="83">
        <v>14</v>
      </c>
      <c r="J72" s="83">
        <v>9</v>
      </c>
      <c r="K72" s="83">
        <v>2</v>
      </c>
      <c r="L72" s="83">
        <v>0</v>
      </c>
      <c r="M72" s="83">
        <v>1</v>
      </c>
      <c r="N72" s="83">
        <v>51</v>
      </c>
      <c r="O72" s="83">
        <v>29</v>
      </c>
      <c r="P72" s="84">
        <f t="shared" si="13"/>
        <v>0.63749999999999996</v>
      </c>
      <c r="Q72" s="83">
        <v>8</v>
      </c>
      <c r="R72" s="83">
        <v>5</v>
      </c>
      <c r="S72" s="94"/>
    </row>
    <row r="73" spans="1:19" x14ac:dyDescent="0.25">
      <c r="A73" s="85" t="s">
        <v>88</v>
      </c>
      <c r="B73" s="83">
        <f t="shared" si="11"/>
        <v>13</v>
      </c>
      <c r="C73" s="83">
        <v>6</v>
      </c>
      <c r="D73" s="83">
        <v>7</v>
      </c>
      <c r="E73" s="83">
        <v>0</v>
      </c>
      <c r="F73" s="84">
        <f t="shared" si="12"/>
        <v>0.46153846153846156</v>
      </c>
      <c r="G73" s="83">
        <v>0</v>
      </c>
      <c r="H73" s="83">
        <v>5</v>
      </c>
      <c r="I73" s="83">
        <v>3</v>
      </c>
      <c r="J73" s="83">
        <v>2</v>
      </c>
      <c r="K73" s="83">
        <v>0</v>
      </c>
      <c r="L73" s="83">
        <v>0</v>
      </c>
      <c r="M73" s="83">
        <v>0</v>
      </c>
      <c r="N73" s="83">
        <f>SUM(G73:M73)</f>
        <v>10</v>
      </c>
      <c r="O73" s="83">
        <v>3</v>
      </c>
      <c r="P73" s="84">
        <f t="shared" si="13"/>
        <v>0.76923076923076927</v>
      </c>
      <c r="Q73" s="83">
        <v>0</v>
      </c>
      <c r="R73" s="83">
        <v>0</v>
      </c>
      <c r="S73" s="94"/>
    </row>
    <row r="74" spans="1:19" x14ac:dyDescent="0.25">
      <c r="A74" s="85" t="s">
        <v>90</v>
      </c>
      <c r="B74" s="83">
        <f t="shared" si="11"/>
        <v>16</v>
      </c>
      <c r="C74" s="83">
        <v>5</v>
      </c>
      <c r="D74" s="83">
        <v>11</v>
      </c>
      <c r="E74" s="83">
        <v>0</v>
      </c>
      <c r="F74" s="84">
        <f t="shared" si="12"/>
        <v>0.3125</v>
      </c>
      <c r="G74" s="83">
        <v>0</v>
      </c>
      <c r="H74" s="83">
        <v>2</v>
      </c>
      <c r="I74" s="83">
        <v>3</v>
      </c>
      <c r="J74" s="83">
        <v>1</v>
      </c>
      <c r="K74" s="83">
        <v>0</v>
      </c>
      <c r="L74" s="83">
        <v>0</v>
      </c>
      <c r="M74" s="83">
        <v>2</v>
      </c>
      <c r="N74" s="83">
        <v>8</v>
      </c>
      <c r="O74" s="83">
        <v>7</v>
      </c>
      <c r="P74" s="84">
        <v>0.53300000000000003</v>
      </c>
      <c r="Q74" s="83">
        <v>1</v>
      </c>
      <c r="R74" s="83">
        <v>0</v>
      </c>
      <c r="S74" s="94"/>
    </row>
    <row r="75" spans="1:19" x14ac:dyDescent="0.25">
      <c r="A75" s="85" t="s">
        <v>144</v>
      </c>
      <c r="B75" s="83">
        <f t="shared" si="11"/>
        <v>1</v>
      </c>
      <c r="C75" s="83">
        <v>1</v>
      </c>
      <c r="D75" s="83">
        <v>0</v>
      </c>
      <c r="E75" s="83">
        <v>0</v>
      </c>
      <c r="F75" s="84">
        <v>1</v>
      </c>
      <c r="G75" s="83">
        <v>0</v>
      </c>
      <c r="H75" s="83">
        <v>1</v>
      </c>
      <c r="I75" s="83">
        <v>0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  <c r="P75" s="84">
        <v>0.71399999999999997</v>
      </c>
      <c r="Q75" s="83">
        <v>0</v>
      </c>
      <c r="R75" s="83">
        <v>0</v>
      </c>
      <c r="S75" s="94"/>
    </row>
    <row r="76" spans="1:19" x14ac:dyDescent="0.25">
      <c r="A76" s="85" t="s">
        <v>91</v>
      </c>
      <c r="B76" s="83">
        <f t="shared" si="11"/>
        <v>7</v>
      </c>
      <c r="C76" s="83">
        <v>5</v>
      </c>
      <c r="D76" s="83">
        <v>2</v>
      </c>
      <c r="E76" s="83">
        <v>0</v>
      </c>
      <c r="F76" s="84">
        <f t="shared" si="12"/>
        <v>0.7142857142857143</v>
      </c>
      <c r="G76" s="83">
        <v>0</v>
      </c>
      <c r="H76" s="83">
        <v>1</v>
      </c>
      <c r="I76" s="83">
        <v>0</v>
      </c>
      <c r="J76" s="83">
        <v>3</v>
      </c>
      <c r="K76" s="83">
        <v>1</v>
      </c>
      <c r="L76" s="83">
        <v>0</v>
      </c>
      <c r="M76" s="83">
        <v>0</v>
      </c>
      <c r="N76" s="83">
        <f>SUM(G76:M76)</f>
        <v>5</v>
      </c>
      <c r="O76" s="83">
        <v>2</v>
      </c>
      <c r="P76" s="84">
        <f t="shared" si="13"/>
        <v>0.7142857142857143</v>
      </c>
      <c r="Q76" s="83">
        <v>0</v>
      </c>
      <c r="R76" s="83">
        <v>0</v>
      </c>
      <c r="S76" s="94"/>
    </row>
    <row r="77" spans="1:19" x14ac:dyDescent="0.25">
      <c r="A77" s="82" t="s">
        <v>92</v>
      </c>
      <c r="B77" s="83">
        <f t="shared" si="11"/>
        <v>50</v>
      </c>
      <c r="C77" s="83">
        <v>20</v>
      </c>
      <c r="D77" s="83">
        <v>30</v>
      </c>
      <c r="E77" s="83">
        <v>0</v>
      </c>
      <c r="F77" s="84">
        <f t="shared" si="12"/>
        <v>0.4</v>
      </c>
      <c r="G77" s="83">
        <v>0</v>
      </c>
      <c r="H77" s="83">
        <v>8</v>
      </c>
      <c r="I77" s="83">
        <v>7</v>
      </c>
      <c r="J77" s="83">
        <v>7</v>
      </c>
      <c r="K77" s="83">
        <v>0</v>
      </c>
      <c r="L77" s="83">
        <v>0</v>
      </c>
      <c r="M77" s="83">
        <v>0</v>
      </c>
      <c r="N77" s="83">
        <f>SUM(G77:M77)</f>
        <v>22</v>
      </c>
      <c r="O77" s="83">
        <v>21</v>
      </c>
      <c r="P77" s="84">
        <f t="shared" si="13"/>
        <v>0.51162790697674421</v>
      </c>
      <c r="Q77" s="83">
        <v>1</v>
      </c>
      <c r="R77" s="83">
        <v>6</v>
      </c>
      <c r="S77" s="94"/>
    </row>
    <row r="78" spans="1:19" x14ac:dyDescent="0.25">
      <c r="A78" s="82" t="s">
        <v>93</v>
      </c>
      <c r="B78" s="83">
        <f t="shared" si="11"/>
        <v>281</v>
      </c>
      <c r="C78" s="83">
        <v>127</v>
      </c>
      <c r="D78" s="83">
        <v>154</v>
      </c>
      <c r="E78" s="83">
        <v>0</v>
      </c>
      <c r="F78" s="84">
        <f t="shared" si="12"/>
        <v>0.45195729537366547</v>
      </c>
      <c r="G78" s="83">
        <v>1</v>
      </c>
      <c r="H78" s="83">
        <v>43</v>
      </c>
      <c r="I78" s="83">
        <v>62</v>
      </c>
      <c r="J78" s="83">
        <v>62</v>
      </c>
      <c r="K78" s="83">
        <v>12</v>
      </c>
      <c r="L78" s="83">
        <v>0</v>
      </c>
      <c r="M78" s="83">
        <v>11</v>
      </c>
      <c r="N78" s="83">
        <v>191</v>
      </c>
      <c r="O78" s="83">
        <v>82</v>
      </c>
      <c r="P78" s="84">
        <f t="shared" si="13"/>
        <v>0.69963369963369959</v>
      </c>
      <c r="Q78" s="83">
        <v>4</v>
      </c>
      <c r="R78" s="83">
        <v>4</v>
      </c>
      <c r="S78" s="94"/>
    </row>
    <row r="79" spans="1:19" x14ac:dyDescent="0.25">
      <c r="A79" s="35" t="s">
        <v>94</v>
      </c>
      <c r="B79" s="86">
        <f>SUM(C79+D79+E79)</f>
        <v>3431</v>
      </c>
      <c r="C79" s="36">
        <v>1552</v>
      </c>
      <c r="D79" s="36">
        <f t="shared" ref="D79:E79" si="14">D53+D54+D57+D58+D59+D60+D61+D62+D64+D71+D77+D78</f>
        <v>1877</v>
      </c>
      <c r="E79" s="36">
        <f t="shared" si="14"/>
        <v>2</v>
      </c>
      <c r="F79" s="87">
        <f t="shared" si="12"/>
        <v>0.45234625473622853</v>
      </c>
      <c r="G79" s="36">
        <f t="shared" ref="G79:M79" si="15">G53+G54+G57+G58+G59+G60+G61+G62+G64+G71+G77+G78</f>
        <v>1</v>
      </c>
      <c r="H79" s="36">
        <f t="shared" si="15"/>
        <v>737</v>
      </c>
      <c r="I79" s="36">
        <f t="shared" si="15"/>
        <v>601</v>
      </c>
      <c r="J79" s="36">
        <v>656</v>
      </c>
      <c r="K79" s="36">
        <f t="shared" si="15"/>
        <v>45</v>
      </c>
      <c r="L79" s="36">
        <f t="shared" si="15"/>
        <v>0</v>
      </c>
      <c r="M79" s="36">
        <f t="shared" si="15"/>
        <v>95</v>
      </c>
      <c r="N79" s="86">
        <f>SUM(G79:M79)</f>
        <v>2135</v>
      </c>
      <c r="O79" s="36">
        <f t="shared" ref="O79" si="16">O53+O54+O57+O58+O59+O60+O61+O62+O64+O71+O77+O78</f>
        <v>946</v>
      </c>
      <c r="P79" s="87">
        <f t="shared" si="13"/>
        <v>0.6929568321973385</v>
      </c>
      <c r="Q79" s="36">
        <v>216</v>
      </c>
      <c r="R79" s="36">
        <f t="shared" ref="R79" si="17">R53+R54+R57+R58+R59+R60+R61+R62+R64+R71+R77+R78</f>
        <v>134</v>
      </c>
      <c r="S79" s="94"/>
    </row>
    <row r="80" spans="1:19" x14ac:dyDescent="0.25">
      <c r="A80" s="70" t="s">
        <v>95</v>
      </c>
      <c r="B80" s="88"/>
      <c r="C80" s="88"/>
      <c r="D80" s="88"/>
      <c r="E80" s="88"/>
      <c r="F80" s="89"/>
      <c r="G80" s="88"/>
      <c r="H80" s="88"/>
      <c r="I80" s="88"/>
      <c r="J80" s="88"/>
      <c r="K80" s="88"/>
      <c r="L80" s="88"/>
      <c r="M80" s="88"/>
      <c r="N80" s="88"/>
      <c r="O80" s="88"/>
      <c r="P80" s="89"/>
      <c r="Q80" s="88"/>
      <c r="R80" s="88"/>
      <c r="S80" s="94"/>
    </row>
    <row r="81" spans="1:19" x14ac:dyDescent="0.25">
      <c r="A81" s="91" t="s">
        <v>96</v>
      </c>
      <c r="B81" s="83">
        <f t="shared" ref="B81:B87" si="18">C81+D81+E81</f>
        <v>120</v>
      </c>
      <c r="C81" s="83">
        <v>28</v>
      </c>
      <c r="D81" s="83">
        <v>92</v>
      </c>
      <c r="E81" s="83">
        <v>0</v>
      </c>
      <c r="F81" s="84">
        <f>C81/B81</f>
        <v>0.23333333333333334</v>
      </c>
      <c r="G81" s="83">
        <v>1</v>
      </c>
      <c r="H81" s="83">
        <v>29</v>
      </c>
      <c r="I81" s="83">
        <v>27</v>
      </c>
      <c r="J81" s="83">
        <v>16</v>
      </c>
      <c r="K81" s="83">
        <v>0</v>
      </c>
      <c r="L81" s="83">
        <v>0</v>
      </c>
      <c r="M81" s="83">
        <v>2</v>
      </c>
      <c r="N81" s="94">
        <f>SUM(G81:M81)</f>
        <v>75</v>
      </c>
      <c r="O81" s="83">
        <v>26</v>
      </c>
      <c r="P81" s="101">
        <v>0.74299999999999999</v>
      </c>
      <c r="Q81" s="83">
        <v>12</v>
      </c>
      <c r="R81" s="83">
        <v>7</v>
      </c>
      <c r="S81" s="94"/>
    </row>
    <row r="82" spans="1:19" x14ac:dyDescent="0.25">
      <c r="A82" s="85" t="s">
        <v>22</v>
      </c>
      <c r="B82" s="83">
        <f t="shared" si="18"/>
        <v>72</v>
      </c>
      <c r="C82" s="83">
        <v>20</v>
      </c>
      <c r="D82" s="83">
        <v>52</v>
      </c>
      <c r="E82" s="83">
        <v>0</v>
      </c>
      <c r="F82" s="84">
        <v>0.27800000000000002</v>
      </c>
      <c r="G82" s="83">
        <v>0</v>
      </c>
      <c r="H82" s="83">
        <v>18</v>
      </c>
      <c r="I82" s="83">
        <v>14</v>
      </c>
      <c r="J82" s="83">
        <v>11</v>
      </c>
      <c r="K82" s="83">
        <v>0</v>
      </c>
      <c r="L82" s="83">
        <v>0</v>
      </c>
      <c r="M82" s="83">
        <v>2</v>
      </c>
      <c r="N82" s="94">
        <v>45</v>
      </c>
      <c r="O82" s="83">
        <v>14</v>
      </c>
      <c r="P82" s="84">
        <v>0.76300000000000001</v>
      </c>
      <c r="Q82" s="83">
        <v>8</v>
      </c>
      <c r="R82" s="83">
        <v>5</v>
      </c>
      <c r="S82" s="94"/>
    </row>
    <row r="83" spans="1:19" x14ac:dyDescent="0.25">
      <c r="A83" s="85" t="s">
        <v>83</v>
      </c>
      <c r="B83" s="83">
        <f t="shared" si="18"/>
        <v>19</v>
      </c>
      <c r="C83" s="83">
        <v>6</v>
      </c>
      <c r="D83" s="83">
        <v>13</v>
      </c>
      <c r="E83" s="83">
        <v>0</v>
      </c>
      <c r="F83" s="84">
        <f t="shared" ref="F83:F135" si="19">C83/B83</f>
        <v>0.31578947368421051</v>
      </c>
      <c r="G83" s="83">
        <v>0</v>
      </c>
      <c r="H83" s="83">
        <v>5</v>
      </c>
      <c r="I83" s="83">
        <v>4</v>
      </c>
      <c r="J83" s="83">
        <v>2</v>
      </c>
      <c r="K83" s="83">
        <v>0</v>
      </c>
      <c r="L83" s="83">
        <v>0</v>
      </c>
      <c r="M83" s="83">
        <v>0</v>
      </c>
      <c r="N83" s="94">
        <f t="shared" ref="N83:N100" si="20">SUM(G83:M83)</f>
        <v>11</v>
      </c>
      <c r="O83" s="83">
        <v>5</v>
      </c>
      <c r="P83" s="84">
        <f t="shared" ref="P83:P135" si="21">N83/(N83+O83)</f>
        <v>0.6875</v>
      </c>
      <c r="Q83" s="83">
        <v>2</v>
      </c>
      <c r="R83" s="83">
        <v>1</v>
      </c>
      <c r="S83" s="94"/>
    </row>
    <row r="84" spans="1:19" x14ac:dyDescent="0.25">
      <c r="A84" s="85" t="s">
        <v>84</v>
      </c>
      <c r="B84" s="83">
        <f t="shared" si="18"/>
        <v>13</v>
      </c>
      <c r="C84" s="83">
        <v>1</v>
      </c>
      <c r="D84" s="83">
        <v>12</v>
      </c>
      <c r="E84" s="83">
        <v>0</v>
      </c>
      <c r="F84" s="84">
        <f t="shared" si="19"/>
        <v>7.6923076923076927E-2</v>
      </c>
      <c r="G84" s="83">
        <v>1</v>
      </c>
      <c r="H84" s="83">
        <v>4</v>
      </c>
      <c r="I84" s="83">
        <v>4</v>
      </c>
      <c r="J84" s="83">
        <v>1</v>
      </c>
      <c r="K84" s="83">
        <v>0</v>
      </c>
      <c r="L84" s="83">
        <v>0</v>
      </c>
      <c r="M84" s="83">
        <v>0</v>
      </c>
      <c r="N84" s="94">
        <v>10</v>
      </c>
      <c r="O84" s="83">
        <v>2</v>
      </c>
      <c r="P84" s="84">
        <f t="shared" si="21"/>
        <v>0.83333333333333337</v>
      </c>
      <c r="Q84" s="83">
        <v>1</v>
      </c>
      <c r="R84" s="83">
        <v>0</v>
      </c>
      <c r="S84" s="94"/>
    </row>
    <row r="85" spans="1:19" x14ac:dyDescent="0.25">
      <c r="A85" s="85" t="s">
        <v>97</v>
      </c>
      <c r="B85" s="83">
        <f t="shared" si="18"/>
        <v>2</v>
      </c>
      <c r="C85" s="83">
        <v>1</v>
      </c>
      <c r="D85" s="83">
        <v>1</v>
      </c>
      <c r="E85" s="83">
        <v>0</v>
      </c>
      <c r="F85" s="84">
        <f t="shared" si="19"/>
        <v>0.5</v>
      </c>
      <c r="G85" s="83">
        <v>0</v>
      </c>
      <c r="H85" s="83">
        <v>1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94">
        <f t="shared" si="20"/>
        <v>1</v>
      </c>
      <c r="O85" s="83">
        <v>1</v>
      </c>
      <c r="P85" s="84">
        <f t="shared" si="21"/>
        <v>0.5</v>
      </c>
      <c r="Q85" s="83">
        <v>0</v>
      </c>
      <c r="R85" s="83">
        <v>0</v>
      </c>
      <c r="S85" s="94"/>
    </row>
    <row r="86" spans="1:19" x14ac:dyDescent="0.25">
      <c r="A86" s="85" t="s">
        <v>86</v>
      </c>
      <c r="B86" s="83">
        <f t="shared" si="18"/>
        <v>14</v>
      </c>
      <c r="C86" s="83">
        <v>0</v>
      </c>
      <c r="D86" s="83">
        <v>14</v>
      </c>
      <c r="E86" s="83">
        <v>0</v>
      </c>
      <c r="F86" s="84">
        <f t="shared" si="19"/>
        <v>0</v>
      </c>
      <c r="G86" s="83">
        <v>0</v>
      </c>
      <c r="H86" s="83">
        <v>1</v>
      </c>
      <c r="I86" s="83">
        <v>5</v>
      </c>
      <c r="J86" s="83">
        <v>2</v>
      </c>
      <c r="K86" s="83">
        <v>0</v>
      </c>
      <c r="L86" s="83">
        <v>0</v>
      </c>
      <c r="M86" s="83">
        <v>0</v>
      </c>
      <c r="N86" s="94">
        <f t="shared" si="20"/>
        <v>8</v>
      </c>
      <c r="O86" s="83">
        <v>4</v>
      </c>
      <c r="P86" s="84">
        <f t="shared" si="21"/>
        <v>0.66666666666666663</v>
      </c>
      <c r="Q86" s="83">
        <v>1</v>
      </c>
      <c r="R86" s="83">
        <v>1</v>
      </c>
      <c r="S86" s="94"/>
    </row>
    <row r="87" spans="1:19" x14ac:dyDescent="0.25">
      <c r="A87" s="91" t="s">
        <v>98</v>
      </c>
      <c r="B87" s="83">
        <f t="shared" si="18"/>
        <v>1783</v>
      </c>
      <c r="C87" s="83">
        <v>807</v>
      </c>
      <c r="D87" s="83">
        <v>974</v>
      </c>
      <c r="E87" s="83">
        <v>2</v>
      </c>
      <c r="F87" s="84">
        <v>0.45300000000000001</v>
      </c>
      <c r="G87" s="83">
        <v>0</v>
      </c>
      <c r="H87" s="83">
        <v>399</v>
      </c>
      <c r="I87" s="83">
        <v>217</v>
      </c>
      <c r="J87" s="83">
        <v>259</v>
      </c>
      <c r="K87" s="83">
        <v>9</v>
      </c>
      <c r="L87" s="83">
        <v>0</v>
      </c>
      <c r="M87" s="83">
        <v>49</v>
      </c>
      <c r="N87" s="94">
        <v>933</v>
      </c>
      <c r="O87" s="83">
        <v>515</v>
      </c>
      <c r="P87" s="84">
        <f t="shared" si="21"/>
        <v>0.64433701657458564</v>
      </c>
      <c r="Q87" s="83">
        <v>283</v>
      </c>
      <c r="R87" s="83">
        <v>52</v>
      </c>
      <c r="S87" s="94"/>
    </row>
    <row r="88" spans="1:19" x14ac:dyDescent="0.25">
      <c r="A88" s="85" t="s">
        <v>22</v>
      </c>
      <c r="B88" s="83">
        <f>C88+D88+E88</f>
        <v>461</v>
      </c>
      <c r="C88" s="83">
        <v>209</v>
      </c>
      <c r="D88" s="83">
        <v>252</v>
      </c>
      <c r="E88" s="83">
        <v>0</v>
      </c>
      <c r="F88" s="101">
        <v>0.44800000000000001</v>
      </c>
      <c r="G88" s="83">
        <v>0</v>
      </c>
      <c r="H88" s="83">
        <v>92</v>
      </c>
      <c r="I88" s="83">
        <v>52</v>
      </c>
      <c r="J88" s="83">
        <v>52</v>
      </c>
      <c r="K88" s="83">
        <v>3</v>
      </c>
      <c r="L88" s="83">
        <v>0</v>
      </c>
      <c r="M88" s="83">
        <v>11</v>
      </c>
      <c r="N88" s="94">
        <f>SUM(G88:M88)</f>
        <v>210</v>
      </c>
      <c r="O88" s="83">
        <v>133</v>
      </c>
      <c r="P88" s="84">
        <f>N88/(N88+O88)</f>
        <v>0.61224489795918369</v>
      </c>
      <c r="Q88" s="83">
        <v>106</v>
      </c>
      <c r="R88" s="83">
        <v>12</v>
      </c>
      <c r="S88" s="94"/>
    </row>
    <row r="89" spans="1:19" x14ac:dyDescent="0.25">
      <c r="A89" s="85" t="s">
        <v>99</v>
      </c>
      <c r="B89" s="83">
        <f t="shared" ref="B89:B99" si="22">C89+D89+E89</f>
        <v>244</v>
      </c>
      <c r="C89" s="83">
        <v>133</v>
      </c>
      <c r="D89" s="83">
        <v>109</v>
      </c>
      <c r="E89" s="83">
        <v>2</v>
      </c>
      <c r="F89" s="84">
        <f t="shared" si="19"/>
        <v>0.54508196721311475</v>
      </c>
      <c r="G89" s="83">
        <v>0</v>
      </c>
      <c r="H89" s="83">
        <v>95</v>
      </c>
      <c r="I89" s="83">
        <v>37</v>
      </c>
      <c r="J89" s="83">
        <v>37</v>
      </c>
      <c r="K89" s="83">
        <v>2</v>
      </c>
      <c r="L89" s="83">
        <v>0</v>
      </c>
      <c r="M89" s="83">
        <v>6</v>
      </c>
      <c r="N89" s="94">
        <f t="shared" si="20"/>
        <v>177</v>
      </c>
      <c r="O89" s="83">
        <v>42</v>
      </c>
      <c r="P89" s="84">
        <f t="shared" si="21"/>
        <v>0.80821917808219179</v>
      </c>
      <c r="Q89" s="83">
        <v>14</v>
      </c>
      <c r="R89" s="83">
        <v>11</v>
      </c>
      <c r="S89" s="94"/>
    </row>
    <row r="90" spans="1:19" x14ac:dyDescent="0.25">
      <c r="A90" s="85" t="s">
        <v>100</v>
      </c>
      <c r="B90" s="83">
        <f t="shared" si="22"/>
        <v>183</v>
      </c>
      <c r="C90" s="83">
        <v>75</v>
      </c>
      <c r="D90" s="83">
        <v>108</v>
      </c>
      <c r="E90" s="83">
        <v>0</v>
      </c>
      <c r="F90" s="84">
        <f t="shared" si="19"/>
        <v>0.4098360655737705</v>
      </c>
      <c r="G90" s="83">
        <v>0</v>
      </c>
      <c r="H90" s="83">
        <v>25</v>
      </c>
      <c r="I90" s="83">
        <v>29</v>
      </c>
      <c r="J90" s="83">
        <v>33</v>
      </c>
      <c r="K90" s="83">
        <v>0</v>
      </c>
      <c r="L90" s="83">
        <v>0</v>
      </c>
      <c r="M90" s="83">
        <v>4</v>
      </c>
      <c r="N90" s="94">
        <f t="shared" si="20"/>
        <v>91</v>
      </c>
      <c r="O90" s="83">
        <v>71</v>
      </c>
      <c r="P90" s="84">
        <f t="shared" si="21"/>
        <v>0.56172839506172845</v>
      </c>
      <c r="Q90" s="83">
        <v>17</v>
      </c>
      <c r="R90" s="83">
        <v>4</v>
      </c>
      <c r="S90" s="94"/>
    </row>
    <row r="91" spans="1:19" x14ac:dyDescent="0.25">
      <c r="A91" s="85" t="s">
        <v>101</v>
      </c>
      <c r="B91" s="83">
        <f t="shared" si="22"/>
        <v>300</v>
      </c>
      <c r="C91" s="83">
        <v>96</v>
      </c>
      <c r="D91" s="83">
        <v>204</v>
      </c>
      <c r="E91" s="83">
        <v>0</v>
      </c>
      <c r="F91" s="84">
        <f t="shared" si="19"/>
        <v>0.32</v>
      </c>
      <c r="G91" s="83">
        <v>0</v>
      </c>
      <c r="H91" s="83">
        <v>71</v>
      </c>
      <c r="I91" s="83">
        <v>34</v>
      </c>
      <c r="J91" s="83">
        <v>31</v>
      </c>
      <c r="K91" s="83">
        <v>2</v>
      </c>
      <c r="L91" s="83">
        <v>0</v>
      </c>
      <c r="M91" s="83">
        <v>10</v>
      </c>
      <c r="N91" s="94">
        <f t="shared" si="20"/>
        <v>148</v>
      </c>
      <c r="O91" s="83">
        <v>91</v>
      </c>
      <c r="P91" s="84">
        <f t="shared" si="21"/>
        <v>0.61924686192468614</v>
      </c>
      <c r="Q91" s="83">
        <v>55</v>
      </c>
      <c r="R91" s="83">
        <v>6</v>
      </c>
      <c r="S91" s="94"/>
    </row>
    <row r="92" spans="1:19" x14ac:dyDescent="0.25">
      <c r="A92" s="102" t="s">
        <v>187</v>
      </c>
      <c r="B92" s="83">
        <f t="shared" si="22"/>
        <v>93</v>
      </c>
      <c r="C92" s="83">
        <v>41</v>
      </c>
      <c r="D92" s="83">
        <v>52</v>
      </c>
      <c r="E92" s="83">
        <v>0</v>
      </c>
      <c r="F92" s="84">
        <f t="shared" si="19"/>
        <v>0.44086021505376344</v>
      </c>
      <c r="G92" s="83">
        <v>0</v>
      </c>
      <c r="H92" s="83">
        <v>23</v>
      </c>
      <c r="I92" s="83">
        <v>13</v>
      </c>
      <c r="J92" s="83">
        <v>13</v>
      </c>
      <c r="K92" s="83">
        <v>0</v>
      </c>
      <c r="L92" s="83">
        <v>0</v>
      </c>
      <c r="M92" s="83">
        <v>3</v>
      </c>
      <c r="N92" s="63">
        <v>52</v>
      </c>
      <c r="O92" s="83">
        <v>23</v>
      </c>
      <c r="P92" s="84">
        <f t="shared" si="21"/>
        <v>0.69333333333333336</v>
      </c>
      <c r="Q92" s="83">
        <v>12</v>
      </c>
      <c r="R92" s="83">
        <v>6</v>
      </c>
      <c r="S92" s="94"/>
    </row>
    <row r="93" spans="1:19" x14ac:dyDescent="0.25">
      <c r="A93" s="85" t="s">
        <v>104</v>
      </c>
      <c r="B93" s="83">
        <f t="shared" si="22"/>
        <v>92</v>
      </c>
      <c r="C93" s="83">
        <v>52</v>
      </c>
      <c r="D93" s="83">
        <v>40</v>
      </c>
      <c r="E93" s="83">
        <v>0</v>
      </c>
      <c r="F93" s="84">
        <f t="shared" si="19"/>
        <v>0.56521739130434778</v>
      </c>
      <c r="G93" s="83">
        <v>0</v>
      </c>
      <c r="H93" s="83">
        <v>12</v>
      </c>
      <c r="I93" s="83">
        <v>10</v>
      </c>
      <c r="J93" s="83">
        <v>17</v>
      </c>
      <c r="K93" s="83">
        <v>1</v>
      </c>
      <c r="L93" s="83">
        <v>0</v>
      </c>
      <c r="M93" s="83">
        <v>2</v>
      </c>
      <c r="N93" s="94">
        <v>42</v>
      </c>
      <c r="O93" s="83">
        <v>24</v>
      </c>
      <c r="P93" s="84">
        <f t="shared" si="21"/>
        <v>0.63636363636363635</v>
      </c>
      <c r="Q93" s="83">
        <v>26</v>
      </c>
      <c r="R93" s="83">
        <v>0</v>
      </c>
      <c r="S93" s="94"/>
    </row>
    <row r="94" spans="1:19" x14ac:dyDescent="0.25">
      <c r="A94" s="85" t="s">
        <v>188</v>
      </c>
      <c r="B94" s="83">
        <f t="shared" si="22"/>
        <v>67</v>
      </c>
      <c r="C94" s="83">
        <v>32</v>
      </c>
      <c r="D94" s="83">
        <v>35</v>
      </c>
      <c r="E94" s="83">
        <v>0</v>
      </c>
      <c r="F94" s="84">
        <f t="shared" si="19"/>
        <v>0.47761194029850745</v>
      </c>
      <c r="G94" s="83">
        <v>0</v>
      </c>
      <c r="H94" s="83">
        <v>12</v>
      </c>
      <c r="I94" s="83">
        <v>7</v>
      </c>
      <c r="J94" s="83">
        <v>17</v>
      </c>
      <c r="K94" s="83">
        <v>0</v>
      </c>
      <c r="L94" s="83">
        <v>0</v>
      </c>
      <c r="M94" s="83">
        <v>0</v>
      </c>
      <c r="N94" s="94">
        <v>36</v>
      </c>
      <c r="O94" s="83">
        <v>24</v>
      </c>
      <c r="P94" s="84">
        <f t="shared" si="21"/>
        <v>0.6</v>
      </c>
      <c r="Q94" s="83">
        <v>5</v>
      </c>
      <c r="R94" s="83">
        <v>2</v>
      </c>
      <c r="S94" s="94"/>
    </row>
    <row r="95" spans="1:19" x14ac:dyDescent="0.25">
      <c r="A95" s="85" t="s">
        <v>169</v>
      </c>
      <c r="B95" s="83">
        <f t="shared" si="22"/>
        <v>1</v>
      </c>
      <c r="C95" s="83">
        <v>1</v>
      </c>
      <c r="D95" s="83">
        <v>0</v>
      </c>
      <c r="E95" s="83">
        <v>0</v>
      </c>
      <c r="F95" s="84">
        <f t="shared" si="19"/>
        <v>1</v>
      </c>
      <c r="G95" s="83">
        <v>0</v>
      </c>
      <c r="H95" s="83">
        <v>0</v>
      </c>
      <c r="I95" s="83">
        <v>0</v>
      </c>
      <c r="J95" s="83">
        <v>1</v>
      </c>
      <c r="K95" s="83">
        <v>0</v>
      </c>
      <c r="L95" s="83">
        <v>0</v>
      </c>
      <c r="M95" s="83">
        <v>0</v>
      </c>
      <c r="N95" s="94">
        <f t="shared" si="20"/>
        <v>1</v>
      </c>
      <c r="O95" s="83">
        <v>0</v>
      </c>
      <c r="P95" s="84">
        <f t="shared" si="21"/>
        <v>1</v>
      </c>
      <c r="Q95" s="83">
        <v>0</v>
      </c>
      <c r="R95" s="83">
        <v>0</v>
      </c>
      <c r="S95" s="94"/>
    </row>
    <row r="96" spans="1:19" x14ac:dyDescent="0.25">
      <c r="A96" s="85" t="s">
        <v>106</v>
      </c>
      <c r="B96" s="83">
        <f t="shared" si="22"/>
        <v>291</v>
      </c>
      <c r="C96" s="83">
        <v>152</v>
      </c>
      <c r="D96" s="83">
        <v>139</v>
      </c>
      <c r="E96" s="83">
        <v>0</v>
      </c>
      <c r="F96" s="84">
        <f t="shared" si="19"/>
        <v>0.5223367697594502</v>
      </c>
      <c r="G96" s="83">
        <v>0</v>
      </c>
      <c r="H96" s="83">
        <v>62</v>
      </c>
      <c r="I96" s="83">
        <v>31</v>
      </c>
      <c r="J96" s="83">
        <v>50</v>
      </c>
      <c r="K96" s="83">
        <v>1</v>
      </c>
      <c r="L96" s="83">
        <v>0</v>
      </c>
      <c r="M96" s="83">
        <v>9</v>
      </c>
      <c r="N96" s="94">
        <f t="shared" si="20"/>
        <v>153</v>
      </c>
      <c r="O96" s="83">
        <v>91</v>
      </c>
      <c r="P96" s="84">
        <f t="shared" si="21"/>
        <v>0.62704918032786883</v>
      </c>
      <c r="Q96" s="83">
        <v>37</v>
      </c>
      <c r="R96" s="83">
        <v>10</v>
      </c>
      <c r="S96" s="94"/>
    </row>
    <row r="97" spans="1:19" x14ac:dyDescent="0.25">
      <c r="A97" s="85" t="s">
        <v>189</v>
      </c>
      <c r="B97" s="83">
        <f t="shared" si="22"/>
        <v>2</v>
      </c>
      <c r="C97" s="83">
        <v>2</v>
      </c>
      <c r="D97" s="83">
        <v>0</v>
      </c>
      <c r="E97" s="83">
        <v>0</v>
      </c>
      <c r="F97" s="84">
        <f t="shared" si="19"/>
        <v>1</v>
      </c>
      <c r="G97" s="83">
        <v>0</v>
      </c>
      <c r="H97" s="83">
        <v>2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94">
        <f t="shared" si="20"/>
        <v>2</v>
      </c>
      <c r="O97" s="83">
        <v>0</v>
      </c>
      <c r="P97" s="84">
        <f t="shared" si="21"/>
        <v>1</v>
      </c>
      <c r="Q97" s="83">
        <v>0</v>
      </c>
      <c r="R97" s="83">
        <v>0</v>
      </c>
      <c r="S97" s="94"/>
    </row>
    <row r="98" spans="1:19" x14ac:dyDescent="0.25">
      <c r="A98" s="85" t="s">
        <v>109</v>
      </c>
      <c r="B98" s="83">
        <f>C98+D98+E98</f>
        <v>1</v>
      </c>
      <c r="C98" s="83">
        <v>0</v>
      </c>
      <c r="D98" s="83">
        <v>1</v>
      </c>
      <c r="E98" s="83">
        <v>0</v>
      </c>
      <c r="F98" s="84">
        <v>0</v>
      </c>
      <c r="G98" s="83">
        <v>0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1</v>
      </c>
      <c r="N98" s="94">
        <v>1</v>
      </c>
      <c r="O98" s="83">
        <v>0</v>
      </c>
      <c r="P98" s="84">
        <v>1</v>
      </c>
      <c r="Q98" s="83">
        <v>0</v>
      </c>
      <c r="R98" s="83">
        <v>0</v>
      </c>
      <c r="S98" s="94"/>
    </row>
    <row r="99" spans="1:19" x14ac:dyDescent="0.25">
      <c r="A99" s="85" t="s">
        <v>190</v>
      </c>
      <c r="B99" s="83">
        <f t="shared" si="22"/>
        <v>48</v>
      </c>
      <c r="C99" s="83">
        <v>14</v>
      </c>
      <c r="D99" s="83">
        <v>34</v>
      </c>
      <c r="E99" s="83">
        <v>0</v>
      </c>
      <c r="F99" s="84">
        <f t="shared" si="19"/>
        <v>0.29166666666666669</v>
      </c>
      <c r="G99" s="83">
        <v>0</v>
      </c>
      <c r="H99" s="83">
        <v>5</v>
      </c>
      <c r="I99" s="83">
        <v>4</v>
      </c>
      <c r="J99" s="83">
        <v>8</v>
      </c>
      <c r="K99" s="83">
        <v>0</v>
      </c>
      <c r="L99" s="83">
        <v>0</v>
      </c>
      <c r="M99" s="83">
        <v>3</v>
      </c>
      <c r="N99" s="94">
        <f t="shared" si="20"/>
        <v>20</v>
      </c>
      <c r="O99" s="83">
        <v>16</v>
      </c>
      <c r="P99" s="84">
        <f t="shared" si="21"/>
        <v>0.55555555555555558</v>
      </c>
      <c r="Q99" s="83">
        <v>11</v>
      </c>
      <c r="R99" s="83">
        <v>1</v>
      </c>
      <c r="S99" s="94"/>
    </row>
    <row r="100" spans="1:19" x14ac:dyDescent="0.25">
      <c r="A100" s="35" t="s">
        <v>111</v>
      </c>
      <c r="B100" s="36">
        <f>SUM(C100+D100+E100)</f>
        <v>1903</v>
      </c>
      <c r="C100" s="36">
        <f>C81+C87</f>
        <v>835</v>
      </c>
      <c r="D100" s="36">
        <f>D81+D87</f>
        <v>1066</v>
      </c>
      <c r="E100" s="36">
        <f>E81+E87</f>
        <v>2</v>
      </c>
      <c r="F100" s="87">
        <f t="shared" si="19"/>
        <v>0.43878087230688384</v>
      </c>
      <c r="G100" s="36">
        <f t="shared" ref="G100:M100" si="23">G81+G87</f>
        <v>1</v>
      </c>
      <c r="H100" s="36">
        <f t="shared" si="23"/>
        <v>428</v>
      </c>
      <c r="I100" s="36">
        <f t="shared" si="23"/>
        <v>244</v>
      </c>
      <c r="J100" s="36">
        <f t="shared" si="23"/>
        <v>275</v>
      </c>
      <c r="K100" s="36">
        <f t="shared" si="23"/>
        <v>9</v>
      </c>
      <c r="L100" s="36">
        <f t="shared" si="23"/>
        <v>0</v>
      </c>
      <c r="M100" s="36">
        <f t="shared" si="23"/>
        <v>51</v>
      </c>
      <c r="N100" s="99">
        <f t="shared" si="20"/>
        <v>1008</v>
      </c>
      <c r="O100" s="36">
        <f>O81+O87</f>
        <v>541</v>
      </c>
      <c r="P100" s="87">
        <f t="shared" si="21"/>
        <v>0.6507424144609425</v>
      </c>
      <c r="Q100" s="36">
        <f>Q81+Q87</f>
        <v>295</v>
      </c>
      <c r="R100" s="36">
        <f>R81+R87</f>
        <v>59</v>
      </c>
      <c r="S100" s="94"/>
    </row>
    <row r="101" spans="1:19" x14ac:dyDescent="0.25">
      <c r="A101" s="70" t="s">
        <v>170</v>
      </c>
      <c r="B101" s="83"/>
      <c r="C101" s="83"/>
      <c r="D101" s="83"/>
      <c r="E101" s="83"/>
      <c r="F101" s="84"/>
      <c r="G101" s="83"/>
      <c r="H101" s="83"/>
      <c r="I101" s="83"/>
      <c r="J101" s="83"/>
      <c r="K101" s="83"/>
      <c r="L101" s="83"/>
      <c r="M101" s="83"/>
      <c r="N101" s="83"/>
      <c r="O101" s="83"/>
      <c r="P101" s="84"/>
      <c r="Q101" s="83"/>
      <c r="R101" s="83"/>
      <c r="S101" s="94"/>
    </row>
    <row r="102" spans="1:19" x14ac:dyDescent="0.25">
      <c r="A102" s="82" t="s">
        <v>191</v>
      </c>
      <c r="B102" s="94">
        <f>C102+D102+E102</f>
        <v>190</v>
      </c>
      <c r="C102" s="83">
        <v>159</v>
      </c>
      <c r="D102" s="83">
        <v>31</v>
      </c>
      <c r="E102" s="83">
        <v>0</v>
      </c>
      <c r="F102" s="84">
        <f t="shared" si="19"/>
        <v>0.83684210526315794</v>
      </c>
      <c r="G102" s="83">
        <v>0</v>
      </c>
      <c r="H102" s="83">
        <v>18</v>
      </c>
      <c r="I102" s="83">
        <v>23</v>
      </c>
      <c r="J102" s="83">
        <v>14</v>
      </c>
      <c r="K102" s="83">
        <v>1</v>
      </c>
      <c r="L102" s="83">
        <v>0</v>
      </c>
      <c r="M102" s="83">
        <v>9</v>
      </c>
      <c r="N102" s="94">
        <f>SUM(G102:M102)</f>
        <v>65</v>
      </c>
      <c r="O102" s="83">
        <v>117</v>
      </c>
      <c r="P102" s="84">
        <f t="shared" si="21"/>
        <v>0.35714285714285715</v>
      </c>
      <c r="Q102" s="83">
        <v>1</v>
      </c>
      <c r="R102" s="83">
        <v>7</v>
      </c>
      <c r="S102" s="94"/>
    </row>
    <row r="103" spans="1:19" x14ac:dyDescent="0.25">
      <c r="A103" s="91" t="s">
        <v>116</v>
      </c>
      <c r="B103" s="94">
        <f t="shared" ref="B103:B111" si="24">C103+D103+E103</f>
        <v>580</v>
      </c>
      <c r="C103" s="83">
        <v>407</v>
      </c>
      <c r="D103" s="83">
        <v>173</v>
      </c>
      <c r="E103" s="83">
        <v>0</v>
      </c>
      <c r="F103" s="101">
        <v>0.70199999999999996</v>
      </c>
      <c r="G103" s="83">
        <v>1</v>
      </c>
      <c r="H103" s="83">
        <v>83</v>
      </c>
      <c r="I103" s="83">
        <v>120</v>
      </c>
      <c r="J103" s="83">
        <v>115</v>
      </c>
      <c r="K103" s="83">
        <v>11</v>
      </c>
      <c r="L103" s="83">
        <v>0</v>
      </c>
      <c r="M103" s="83">
        <v>30</v>
      </c>
      <c r="N103" s="94">
        <v>360</v>
      </c>
      <c r="O103" s="83">
        <v>194</v>
      </c>
      <c r="P103" s="84">
        <f t="shared" si="21"/>
        <v>0.64981949458483756</v>
      </c>
      <c r="Q103" s="83">
        <v>7</v>
      </c>
      <c r="R103" s="83">
        <v>19</v>
      </c>
      <c r="S103" s="94"/>
    </row>
    <row r="104" spans="1:19" x14ac:dyDescent="0.25">
      <c r="A104" s="85" t="s">
        <v>22</v>
      </c>
      <c r="B104" s="94">
        <f t="shared" si="24"/>
        <v>577</v>
      </c>
      <c r="C104" s="83">
        <v>405</v>
      </c>
      <c r="D104" s="83">
        <v>172</v>
      </c>
      <c r="E104" s="83">
        <v>0</v>
      </c>
      <c r="F104" s="101">
        <v>0.70199999999999996</v>
      </c>
      <c r="G104" s="83">
        <v>1</v>
      </c>
      <c r="H104" s="83">
        <v>82</v>
      </c>
      <c r="I104" s="83">
        <v>119</v>
      </c>
      <c r="J104" s="83">
        <v>115</v>
      </c>
      <c r="K104" s="83">
        <v>11</v>
      </c>
      <c r="L104" s="83">
        <v>0</v>
      </c>
      <c r="M104" s="83">
        <v>30</v>
      </c>
      <c r="N104" s="94">
        <v>358</v>
      </c>
      <c r="O104" s="83">
        <v>193</v>
      </c>
      <c r="P104" s="84">
        <f t="shared" si="21"/>
        <v>0.64972776769509977</v>
      </c>
      <c r="Q104" s="83">
        <v>7</v>
      </c>
      <c r="R104" s="83">
        <v>19</v>
      </c>
      <c r="S104" s="94"/>
    </row>
    <row r="105" spans="1:19" x14ac:dyDescent="0.25">
      <c r="A105" s="85" t="s">
        <v>192</v>
      </c>
      <c r="B105" s="94">
        <f t="shared" si="24"/>
        <v>1</v>
      </c>
      <c r="C105" s="83">
        <v>1</v>
      </c>
      <c r="D105" s="83">
        <v>0</v>
      </c>
      <c r="E105" s="83">
        <v>0</v>
      </c>
      <c r="F105" s="84">
        <f t="shared" si="19"/>
        <v>1</v>
      </c>
      <c r="G105" s="83">
        <v>0</v>
      </c>
      <c r="H105" s="83">
        <v>1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94">
        <f t="shared" ref="N105:N112" si="25">SUM(G105:M105)</f>
        <v>1</v>
      </c>
      <c r="O105" s="83">
        <v>0</v>
      </c>
      <c r="P105" s="84">
        <f t="shared" si="21"/>
        <v>1</v>
      </c>
      <c r="Q105" s="83">
        <v>0</v>
      </c>
      <c r="R105" s="83">
        <v>0</v>
      </c>
      <c r="S105" s="94"/>
    </row>
    <row r="106" spans="1:19" x14ac:dyDescent="0.25">
      <c r="A106" s="85" t="s">
        <v>171</v>
      </c>
      <c r="B106" s="94">
        <f t="shared" si="24"/>
        <v>2</v>
      </c>
      <c r="C106" s="83">
        <v>1</v>
      </c>
      <c r="D106" s="83">
        <v>1</v>
      </c>
      <c r="E106" s="83">
        <v>0</v>
      </c>
      <c r="F106" s="84">
        <f t="shared" si="19"/>
        <v>0.5</v>
      </c>
      <c r="G106" s="83">
        <v>0</v>
      </c>
      <c r="H106" s="83">
        <v>0</v>
      </c>
      <c r="I106" s="83">
        <v>1</v>
      </c>
      <c r="J106" s="83">
        <v>0</v>
      </c>
      <c r="K106" s="83">
        <v>0</v>
      </c>
      <c r="L106" s="83">
        <v>0</v>
      </c>
      <c r="M106" s="83">
        <v>0</v>
      </c>
      <c r="N106" s="94">
        <f t="shared" si="25"/>
        <v>1</v>
      </c>
      <c r="O106" s="83">
        <v>1</v>
      </c>
      <c r="P106" s="84">
        <f t="shared" si="21"/>
        <v>0.5</v>
      </c>
      <c r="Q106" s="83">
        <v>0</v>
      </c>
      <c r="R106" s="83">
        <v>0</v>
      </c>
      <c r="S106" s="94"/>
    </row>
    <row r="107" spans="1:19" x14ac:dyDescent="0.25">
      <c r="A107" s="82" t="s">
        <v>117</v>
      </c>
      <c r="B107" s="94">
        <f t="shared" si="24"/>
        <v>877</v>
      </c>
      <c r="C107" s="83">
        <v>758</v>
      </c>
      <c r="D107" s="83">
        <v>119</v>
      </c>
      <c r="E107" s="83">
        <v>0</v>
      </c>
      <c r="F107" s="84">
        <f t="shared" si="19"/>
        <v>0.86431014823261121</v>
      </c>
      <c r="G107" s="83">
        <v>1</v>
      </c>
      <c r="H107" s="83">
        <v>111</v>
      </c>
      <c r="I107" s="83">
        <v>158</v>
      </c>
      <c r="J107" s="83">
        <v>107</v>
      </c>
      <c r="K107" s="83">
        <v>9</v>
      </c>
      <c r="L107" s="83">
        <v>0</v>
      </c>
      <c r="M107" s="83">
        <v>22</v>
      </c>
      <c r="N107" s="94">
        <f t="shared" si="25"/>
        <v>408</v>
      </c>
      <c r="O107" s="83">
        <v>428</v>
      </c>
      <c r="P107" s="84">
        <f t="shared" si="21"/>
        <v>0.48803827751196172</v>
      </c>
      <c r="Q107" s="83">
        <v>5</v>
      </c>
      <c r="R107" s="83">
        <v>36</v>
      </c>
      <c r="S107" s="94"/>
    </row>
    <row r="108" spans="1:19" x14ac:dyDescent="0.25">
      <c r="A108" s="91" t="s">
        <v>193</v>
      </c>
      <c r="B108" s="94">
        <f t="shared" si="24"/>
        <v>148</v>
      </c>
      <c r="C108" s="83">
        <v>120</v>
      </c>
      <c r="D108" s="83">
        <v>27</v>
      </c>
      <c r="E108" s="83">
        <v>1</v>
      </c>
      <c r="F108" s="84">
        <f t="shared" si="19"/>
        <v>0.81081081081081086</v>
      </c>
      <c r="G108" s="83">
        <v>0</v>
      </c>
      <c r="H108" s="83">
        <v>4</v>
      </c>
      <c r="I108" s="83">
        <v>27</v>
      </c>
      <c r="J108" s="83">
        <v>19</v>
      </c>
      <c r="K108" s="83">
        <v>2</v>
      </c>
      <c r="L108" s="83">
        <v>0</v>
      </c>
      <c r="M108" s="83">
        <v>4</v>
      </c>
      <c r="N108" s="94">
        <v>56</v>
      </c>
      <c r="O108" s="83">
        <v>89</v>
      </c>
      <c r="P108" s="84">
        <f t="shared" si="21"/>
        <v>0.38620689655172413</v>
      </c>
      <c r="Q108" s="83">
        <v>0</v>
      </c>
      <c r="R108" s="83">
        <v>3</v>
      </c>
      <c r="S108" s="94"/>
    </row>
    <row r="109" spans="1:19" x14ac:dyDescent="0.25">
      <c r="A109" s="85" t="s">
        <v>22</v>
      </c>
      <c r="B109" s="94">
        <f t="shared" si="24"/>
        <v>134</v>
      </c>
      <c r="C109" s="83">
        <v>111</v>
      </c>
      <c r="D109" s="83">
        <v>22</v>
      </c>
      <c r="E109" s="83">
        <v>1</v>
      </c>
      <c r="F109" s="84">
        <v>0.83499999999999996</v>
      </c>
      <c r="G109" s="83">
        <v>0</v>
      </c>
      <c r="H109" s="83">
        <v>4</v>
      </c>
      <c r="I109" s="83">
        <v>24</v>
      </c>
      <c r="J109" s="83">
        <v>16</v>
      </c>
      <c r="K109" s="83">
        <v>2</v>
      </c>
      <c r="L109" s="83">
        <v>0</v>
      </c>
      <c r="M109" s="83">
        <v>3</v>
      </c>
      <c r="N109" s="94">
        <f>SUM(G109:M109)</f>
        <v>49</v>
      </c>
      <c r="O109" s="83">
        <v>82</v>
      </c>
      <c r="P109" s="84">
        <f>N109/(N109+O109)</f>
        <v>0.37404580152671757</v>
      </c>
      <c r="Q109" s="83">
        <v>0</v>
      </c>
      <c r="R109" s="83">
        <v>3</v>
      </c>
      <c r="S109" s="94"/>
    </row>
    <row r="110" spans="1:19" x14ac:dyDescent="0.25">
      <c r="A110" s="85" t="s">
        <v>119</v>
      </c>
      <c r="B110" s="94">
        <f t="shared" si="24"/>
        <v>11</v>
      </c>
      <c r="C110" s="83">
        <v>7</v>
      </c>
      <c r="D110" s="83">
        <v>4</v>
      </c>
      <c r="E110" s="83">
        <v>0</v>
      </c>
      <c r="F110" s="84">
        <f t="shared" si="19"/>
        <v>0.63636363636363635</v>
      </c>
      <c r="G110" s="83">
        <v>0</v>
      </c>
      <c r="H110" s="83">
        <v>0</v>
      </c>
      <c r="I110" s="83">
        <v>2</v>
      </c>
      <c r="J110" s="83">
        <v>2</v>
      </c>
      <c r="K110" s="83">
        <v>0</v>
      </c>
      <c r="L110" s="83">
        <v>0</v>
      </c>
      <c r="M110" s="83">
        <v>1</v>
      </c>
      <c r="N110" s="94">
        <v>5</v>
      </c>
      <c r="O110" s="83">
        <v>6</v>
      </c>
      <c r="P110" s="84">
        <f t="shared" si="21"/>
        <v>0.45454545454545453</v>
      </c>
      <c r="Q110" s="83">
        <v>0</v>
      </c>
      <c r="R110" s="83">
        <v>0</v>
      </c>
      <c r="S110" s="94"/>
    </row>
    <row r="111" spans="1:19" x14ac:dyDescent="0.25">
      <c r="A111" s="85" t="s">
        <v>172</v>
      </c>
      <c r="B111" s="94">
        <f t="shared" si="24"/>
        <v>3</v>
      </c>
      <c r="C111" s="83">
        <v>2</v>
      </c>
      <c r="D111" s="83">
        <v>1</v>
      </c>
      <c r="E111" s="83">
        <v>0</v>
      </c>
      <c r="F111" s="84">
        <f t="shared" si="19"/>
        <v>0.66666666666666663</v>
      </c>
      <c r="G111" s="83">
        <v>0</v>
      </c>
      <c r="H111" s="83">
        <v>0</v>
      </c>
      <c r="I111" s="83">
        <v>1</v>
      </c>
      <c r="J111" s="83">
        <v>1</v>
      </c>
      <c r="K111" s="83">
        <v>0</v>
      </c>
      <c r="L111" s="83">
        <v>0</v>
      </c>
      <c r="M111" s="83">
        <v>0</v>
      </c>
      <c r="N111" s="94">
        <f t="shared" si="25"/>
        <v>2</v>
      </c>
      <c r="O111" s="83">
        <v>1</v>
      </c>
      <c r="P111" s="84">
        <f t="shared" si="21"/>
        <v>0.66666666666666663</v>
      </c>
      <c r="Q111" s="83">
        <v>0</v>
      </c>
      <c r="R111" s="83">
        <v>0</v>
      </c>
      <c r="S111" s="94"/>
    </row>
    <row r="112" spans="1:19" x14ac:dyDescent="0.25">
      <c r="A112" s="35" t="s">
        <v>122</v>
      </c>
      <c r="B112" s="98">
        <f t="shared" ref="B112" si="26">C112+D112+E112</f>
        <v>1795</v>
      </c>
      <c r="C112" s="36">
        <f>SUM(C102+C103+C107+C108)</f>
        <v>1444</v>
      </c>
      <c r="D112" s="36">
        <f>D102+D103+D107+D108</f>
        <v>350</v>
      </c>
      <c r="E112" s="36">
        <f>E102+E103+E107+E108</f>
        <v>1</v>
      </c>
      <c r="F112" s="71">
        <f>C112/B112</f>
        <v>0.80445682451253486</v>
      </c>
      <c r="G112" s="36">
        <f t="shared" ref="G112:M112" si="27">G102+G103+G107+G108</f>
        <v>2</v>
      </c>
      <c r="H112" s="36">
        <f t="shared" si="27"/>
        <v>216</v>
      </c>
      <c r="I112" s="36">
        <f t="shared" si="27"/>
        <v>328</v>
      </c>
      <c r="J112" s="36">
        <f t="shared" si="27"/>
        <v>255</v>
      </c>
      <c r="K112" s="36">
        <f t="shared" si="27"/>
        <v>23</v>
      </c>
      <c r="L112" s="36">
        <f t="shared" si="27"/>
        <v>0</v>
      </c>
      <c r="M112" s="36">
        <f t="shared" si="27"/>
        <v>65</v>
      </c>
      <c r="N112" s="98">
        <f t="shared" si="25"/>
        <v>889</v>
      </c>
      <c r="O112" s="36">
        <f>O102+O103+O107+O108</f>
        <v>828</v>
      </c>
      <c r="P112" s="71">
        <f t="shared" si="21"/>
        <v>0.51776354105998834</v>
      </c>
      <c r="Q112" s="36">
        <f>Q102+Q103+Q107+Q108</f>
        <v>13</v>
      </c>
      <c r="R112" s="36">
        <f>R102+R103+R107+R108</f>
        <v>65</v>
      </c>
      <c r="S112" s="94"/>
    </row>
    <row r="113" spans="1:19" x14ac:dyDescent="0.25">
      <c r="A113" s="70" t="s">
        <v>123</v>
      </c>
      <c r="B113" s="88"/>
      <c r="C113" s="88"/>
      <c r="D113" s="88"/>
      <c r="E113" s="88"/>
      <c r="F113" s="89"/>
      <c r="G113" s="88"/>
      <c r="H113" s="88"/>
      <c r="I113" s="88"/>
      <c r="J113" s="88"/>
      <c r="K113" s="88"/>
      <c r="L113" s="88"/>
      <c r="M113" s="88"/>
      <c r="N113" s="88"/>
      <c r="O113" s="88"/>
      <c r="P113" s="89"/>
      <c r="Q113" s="88"/>
      <c r="R113" s="88"/>
      <c r="S113" s="94"/>
    </row>
    <row r="114" spans="1:19" x14ac:dyDescent="0.25">
      <c r="A114" s="82" t="s">
        <v>194</v>
      </c>
      <c r="B114" s="63">
        <f>C114+D114+E114</f>
        <v>285</v>
      </c>
      <c r="C114" s="83">
        <v>259</v>
      </c>
      <c r="D114" s="83">
        <v>26</v>
      </c>
      <c r="E114" s="83">
        <v>0</v>
      </c>
      <c r="F114" s="84">
        <f>C114/B114</f>
        <v>0.90877192982456145</v>
      </c>
      <c r="G114" s="83">
        <v>4</v>
      </c>
      <c r="H114" s="83">
        <v>28</v>
      </c>
      <c r="I114" s="83">
        <v>43</v>
      </c>
      <c r="J114" s="83">
        <v>75</v>
      </c>
      <c r="K114" s="83">
        <v>3</v>
      </c>
      <c r="L114" s="83">
        <v>0</v>
      </c>
      <c r="M114" s="83">
        <v>15</v>
      </c>
      <c r="N114" s="63">
        <v>168</v>
      </c>
      <c r="O114" s="83">
        <v>106</v>
      </c>
      <c r="P114" s="84">
        <f>N114/(N114+O114)</f>
        <v>0.61313868613138689</v>
      </c>
      <c r="Q114" s="83">
        <v>3</v>
      </c>
      <c r="R114" s="83">
        <v>8</v>
      </c>
      <c r="S114" s="94"/>
    </row>
    <row r="115" spans="1:19" x14ac:dyDescent="0.25">
      <c r="A115" s="85" t="s">
        <v>22</v>
      </c>
      <c r="B115" s="63">
        <f t="shared" ref="B115:B121" si="28">C115+D115+E115</f>
        <v>159</v>
      </c>
      <c r="C115" s="83">
        <v>139</v>
      </c>
      <c r="D115" s="83">
        <v>20</v>
      </c>
      <c r="E115" s="83">
        <v>0</v>
      </c>
      <c r="F115" s="84">
        <v>0.874</v>
      </c>
      <c r="G115" s="83">
        <v>3</v>
      </c>
      <c r="H115" s="83">
        <v>16</v>
      </c>
      <c r="I115" s="83">
        <v>19</v>
      </c>
      <c r="J115" s="83">
        <v>40</v>
      </c>
      <c r="K115" s="83">
        <v>0</v>
      </c>
      <c r="L115" s="83">
        <v>0</v>
      </c>
      <c r="M115" s="83">
        <v>11</v>
      </c>
      <c r="N115" s="63">
        <v>89</v>
      </c>
      <c r="O115" s="83">
        <v>64</v>
      </c>
      <c r="P115" s="84">
        <v>0.58199999999999996</v>
      </c>
      <c r="Q115" s="83">
        <v>1</v>
      </c>
      <c r="R115" s="83">
        <v>5</v>
      </c>
      <c r="S115" s="94"/>
    </row>
    <row r="116" spans="1:19" x14ac:dyDescent="0.25">
      <c r="A116" s="85" t="s">
        <v>125</v>
      </c>
      <c r="B116" s="63">
        <f t="shared" si="28"/>
        <v>76</v>
      </c>
      <c r="C116" s="83">
        <v>70</v>
      </c>
      <c r="D116" s="83">
        <v>6</v>
      </c>
      <c r="E116" s="83">
        <v>0</v>
      </c>
      <c r="F116" s="84">
        <f t="shared" si="19"/>
        <v>0.92105263157894735</v>
      </c>
      <c r="G116" s="83">
        <v>1</v>
      </c>
      <c r="H116" s="83">
        <v>9</v>
      </c>
      <c r="I116" s="83">
        <v>13</v>
      </c>
      <c r="J116" s="83">
        <v>18</v>
      </c>
      <c r="K116" s="83">
        <v>2</v>
      </c>
      <c r="L116" s="83">
        <v>0</v>
      </c>
      <c r="M116" s="83">
        <v>3</v>
      </c>
      <c r="N116" s="94">
        <v>46</v>
      </c>
      <c r="O116" s="83">
        <v>29</v>
      </c>
      <c r="P116" s="84">
        <f t="shared" si="21"/>
        <v>0.61333333333333329</v>
      </c>
      <c r="Q116" s="83">
        <v>0</v>
      </c>
      <c r="R116" s="83">
        <v>1</v>
      </c>
      <c r="S116" s="94"/>
    </row>
    <row r="117" spans="1:19" x14ac:dyDescent="0.25">
      <c r="A117" s="85" t="s">
        <v>126</v>
      </c>
      <c r="B117" s="63">
        <f t="shared" si="28"/>
        <v>16</v>
      </c>
      <c r="C117" s="83">
        <v>16</v>
      </c>
      <c r="D117" s="83">
        <v>0</v>
      </c>
      <c r="E117" s="83">
        <v>0</v>
      </c>
      <c r="F117" s="84">
        <f t="shared" si="19"/>
        <v>1</v>
      </c>
      <c r="G117" s="83">
        <v>0</v>
      </c>
      <c r="H117" s="83">
        <v>0</v>
      </c>
      <c r="I117" s="83">
        <v>1</v>
      </c>
      <c r="J117" s="83">
        <v>6</v>
      </c>
      <c r="K117" s="83">
        <v>0</v>
      </c>
      <c r="L117" s="83">
        <v>0</v>
      </c>
      <c r="M117" s="83">
        <v>1</v>
      </c>
      <c r="N117" s="94">
        <f t="shared" ref="N117:N121" si="29">SUM(G117:M117)</f>
        <v>8</v>
      </c>
      <c r="O117" s="83">
        <v>7</v>
      </c>
      <c r="P117" s="84">
        <f t="shared" si="21"/>
        <v>0.53333333333333333</v>
      </c>
      <c r="Q117" s="83">
        <v>0</v>
      </c>
      <c r="R117" s="83">
        <v>1</v>
      </c>
      <c r="S117" s="94"/>
    </row>
    <row r="118" spans="1:19" x14ac:dyDescent="0.25">
      <c r="A118" s="85" t="s">
        <v>195</v>
      </c>
      <c r="B118" s="63">
        <f t="shared" si="28"/>
        <v>5</v>
      </c>
      <c r="C118" s="83">
        <v>5</v>
      </c>
      <c r="D118" s="83">
        <v>0</v>
      </c>
      <c r="E118" s="83">
        <v>0</v>
      </c>
      <c r="F118" s="84">
        <f t="shared" si="19"/>
        <v>1</v>
      </c>
      <c r="G118" s="83">
        <v>0</v>
      </c>
      <c r="H118" s="83">
        <v>0</v>
      </c>
      <c r="I118" s="83">
        <v>0</v>
      </c>
      <c r="J118" s="83">
        <v>2</v>
      </c>
      <c r="K118" s="83">
        <v>0</v>
      </c>
      <c r="L118" s="83">
        <v>0</v>
      </c>
      <c r="M118" s="83">
        <v>0</v>
      </c>
      <c r="N118" s="94">
        <f t="shared" si="29"/>
        <v>2</v>
      </c>
      <c r="O118" s="83">
        <v>1</v>
      </c>
      <c r="P118" s="84">
        <f t="shared" si="21"/>
        <v>0.66666666666666663</v>
      </c>
      <c r="Q118" s="83">
        <v>1</v>
      </c>
      <c r="R118" s="83">
        <v>1</v>
      </c>
      <c r="S118" s="94"/>
    </row>
    <row r="119" spans="1:19" x14ac:dyDescent="0.25">
      <c r="A119" s="85" t="s">
        <v>128</v>
      </c>
      <c r="B119" s="63">
        <f t="shared" si="28"/>
        <v>14</v>
      </c>
      <c r="C119" s="83">
        <v>14</v>
      </c>
      <c r="D119" s="83">
        <v>0</v>
      </c>
      <c r="E119" s="83">
        <v>0</v>
      </c>
      <c r="F119" s="84">
        <f t="shared" si="19"/>
        <v>1</v>
      </c>
      <c r="G119" s="83">
        <v>0</v>
      </c>
      <c r="H119" s="83">
        <v>0</v>
      </c>
      <c r="I119" s="83">
        <v>6</v>
      </c>
      <c r="J119" s="83">
        <v>5</v>
      </c>
      <c r="K119" s="83">
        <v>0</v>
      </c>
      <c r="L119" s="83">
        <v>0</v>
      </c>
      <c r="M119" s="83">
        <v>0</v>
      </c>
      <c r="N119" s="94">
        <f t="shared" si="29"/>
        <v>11</v>
      </c>
      <c r="O119" s="83">
        <v>2</v>
      </c>
      <c r="P119" s="84">
        <f t="shared" si="21"/>
        <v>0.84615384615384615</v>
      </c>
      <c r="Q119" s="83">
        <v>1</v>
      </c>
      <c r="R119" s="83">
        <v>0</v>
      </c>
      <c r="S119" s="94"/>
    </row>
    <row r="120" spans="1:19" x14ac:dyDescent="0.25">
      <c r="A120" s="85" t="s">
        <v>129</v>
      </c>
      <c r="B120" s="63">
        <f t="shared" si="28"/>
        <v>15</v>
      </c>
      <c r="C120" s="83">
        <v>15</v>
      </c>
      <c r="D120" s="83">
        <v>0</v>
      </c>
      <c r="E120" s="83">
        <v>0</v>
      </c>
      <c r="F120" s="84">
        <f t="shared" si="19"/>
        <v>1</v>
      </c>
      <c r="G120" s="83">
        <v>0</v>
      </c>
      <c r="H120" s="83">
        <v>3</v>
      </c>
      <c r="I120" s="83">
        <v>4</v>
      </c>
      <c r="J120" s="83">
        <v>4</v>
      </c>
      <c r="K120" s="83">
        <v>1</v>
      </c>
      <c r="L120" s="83">
        <v>0</v>
      </c>
      <c r="M120" s="83">
        <v>0</v>
      </c>
      <c r="N120" s="94">
        <v>12</v>
      </c>
      <c r="O120" s="83">
        <v>3</v>
      </c>
      <c r="P120" s="84">
        <f t="shared" si="21"/>
        <v>0.8</v>
      </c>
      <c r="Q120" s="83">
        <v>0</v>
      </c>
      <c r="R120" s="83">
        <v>0</v>
      </c>
      <c r="S120" s="94"/>
    </row>
    <row r="121" spans="1:19" x14ac:dyDescent="0.25">
      <c r="A121" s="82" t="s">
        <v>175</v>
      </c>
      <c r="B121" s="63">
        <f t="shared" si="28"/>
        <v>95</v>
      </c>
      <c r="C121" s="83">
        <v>16</v>
      </c>
      <c r="D121" s="83">
        <v>79</v>
      </c>
      <c r="E121" s="83">
        <v>0</v>
      </c>
      <c r="F121" s="84">
        <f t="shared" si="19"/>
        <v>0.16842105263157894</v>
      </c>
      <c r="G121" s="83">
        <v>0</v>
      </c>
      <c r="H121" s="83">
        <v>4</v>
      </c>
      <c r="I121" s="83">
        <v>15</v>
      </c>
      <c r="J121" s="83">
        <v>12</v>
      </c>
      <c r="K121" s="83">
        <v>2</v>
      </c>
      <c r="L121" s="83">
        <v>0</v>
      </c>
      <c r="M121" s="83">
        <v>4</v>
      </c>
      <c r="N121" s="94">
        <f t="shared" si="29"/>
        <v>37</v>
      </c>
      <c r="O121" s="83">
        <v>50</v>
      </c>
      <c r="P121" s="84">
        <f t="shared" si="21"/>
        <v>0.42528735632183906</v>
      </c>
      <c r="Q121" s="83">
        <v>2</v>
      </c>
      <c r="R121" s="83">
        <v>6</v>
      </c>
      <c r="S121" s="94"/>
    </row>
    <row r="122" spans="1:19" x14ac:dyDescent="0.25">
      <c r="A122" s="35" t="s">
        <v>131</v>
      </c>
      <c r="B122" s="36">
        <f>SUM(C122+D122+E122)</f>
        <v>380</v>
      </c>
      <c r="C122" s="36">
        <f>SUM(C115:C121)</f>
        <v>275</v>
      </c>
      <c r="D122" s="36">
        <f>SUM(D115:D121)</f>
        <v>105</v>
      </c>
      <c r="E122" s="36">
        <f>E114+E121</f>
        <v>0</v>
      </c>
      <c r="F122" s="71">
        <f t="shared" si="19"/>
        <v>0.72368421052631582</v>
      </c>
      <c r="G122" s="36">
        <f>G114+G121</f>
        <v>4</v>
      </c>
      <c r="H122" s="36">
        <f>SUM(H115:H121)</f>
        <v>32</v>
      </c>
      <c r="I122" s="36">
        <f>SUM(I115:I121)</f>
        <v>58</v>
      </c>
      <c r="J122" s="36">
        <f>SUM(J115:J121)</f>
        <v>87</v>
      </c>
      <c r="K122" s="36">
        <f>SUM(K115:K121)</f>
        <v>5</v>
      </c>
      <c r="L122" s="36">
        <f>L114+L121</f>
        <v>0</v>
      </c>
      <c r="M122" s="36">
        <f>SUM(M115:M121)</f>
        <v>19</v>
      </c>
      <c r="N122" s="98">
        <f>SUM(N115:N121)</f>
        <v>205</v>
      </c>
      <c r="O122" s="36">
        <f>SUM(O115:O121)</f>
        <v>156</v>
      </c>
      <c r="P122" s="71">
        <f t="shared" si="21"/>
        <v>0.56786703601108035</v>
      </c>
      <c r="Q122" s="36">
        <f>SUM(Q115:Q121)</f>
        <v>5</v>
      </c>
      <c r="R122" s="36">
        <f>SUM(R115:R121)</f>
        <v>14</v>
      </c>
      <c r="S122" s="94"/>
    </row>
    <row r="123" spans="1:19" x14ac:dyDescent="0.25">
      <c r="A123" s="73" t="s">
        <v>132</v>
      </c>
      <c r="B123" s="88"/>
      <c r="C123" s="88"/>
      <c r="D123" s="88"/>
      <c r="E123" s="88"/>
      <c r="F123" s="89"/>
      <c r="G123" s="88"/>
      <c r="H123" s="88"/>
      <c r="I123" s="88"/>
      <c r="J123" s="88"/>
      <c r="K123" s="88"/>
      <c r="L123" s="88"/>
      <c r="M123" s="88"/>
      <c r="N123" s="88"/>
      <c r="O123" s="88"/>
      <c r="P123" s="89"/>
      <c r="Q123" s="88"/>
      <c r="R123" s="88"/>
      <c r="S123" s="94"/>
    </row>
    <row r="124" spans="1:19" x14ac:dyDescent="0.25">
      <c r="A124" s="91" t="s">
        <v>133</v>
      </c>
      <c r="B124" s="94">
        <f>C124+D124+E124</f>
        <v>15</v>
      </c>
      <c r="C124" s="83">
        <v>11</v>
      </c>
      <c r="D124" s="83">
        <v>4</v>
      </c>
      <c r="E124" s="83">
        <v>0</v>
      </c>
      <c r="F124" s="84">
        <f>C124/B124</f>
        <v>0.73333333333333328</v>
      </c>
      <c r="G124" s="83">
        <v>0</v>
      </c>
      <c r="H124" s="83">
        <v>2</v>
      </c>
      <c r="I124" s="83">
        <v>6</v>
      </c>
      <c r="J124" s="83">
        <v>2</v>
      </c>
      <c r="K124" s="83">
        <v>0</v>
      </c>
      <c r="L124" s="83">
        <v>0</v>
      </c>
      <c r="M124" s="83">
        <v>2</v>
      </c>
      <c r="N124" s="94">
        <v>12</v>
      </c>
      <c r="O124" s="83">
        <v>1</v>
      </c>
      <c r="P124" s="84">
        <f>N124/(N124+O124)</f>
        <v>0.92307692307692313</v>
      </c>
      <c r="Q124" s="83">
        <v>0</v>
      </c>
      <c r="R124" s="83">
        <v>2</v>
      </c>
      <c r="S124" s="94"/>
    </row>
    <row r="125" spans="1:19" x14ac:dyDescent="0.25">
      <c r="A125" s="85" t="s">
        <v>22</v>
      </c>
      <c r="B125" s="94">
        <f t="shared" ref="B125:B133" si="30">C125+D125+E125</f>
        <v>14</v>
      </c>
      <c r="C125" s="83">
        <v>10</v>
      </c>
      <c r="D125" s="83">
        <v>4</v>
      </c>
      <c r="E125" s="83">
        <v>0</v>
      </c>
      <c r="F125" s="84">
        <f>C125/B125</f>
        <v>0.7142857142857143</v>
      </c>
      <c r="G125" s="83">
        <v>0</v>
      </c>
      <c r="H125" s="83">
        <v>2</v>
      </c>
      <c r="I125" s="83">
        <v>6</v>
      </c>
      <c r="J125" s="83">
        <v>2</v>
      </c>
      <c r="K125" s="83">
        <v>0</v>
      </c>
      <c r="L125" s="83">
        <v>0</v>
      </c>
      <c r="M125" s="83">
        <v>2</v>
      </c>
      <c r="N125" s="94">
        <v>12</v>
      </c>
      <c r="O125" s="83">
        <v>1</v>
      </c>
      <c r="P125" s="84">
        <f>N125/(N125+O125)</f>
        <v>0.92307692307692313</v>
      </c>
      <c r="Q125" s="83">
        <v>0</v>
      </c>
      <c r="R125" s="83">
        <v>1</v>
      </c>
      <c r="S125" s="94"/>
    </row>
    <row r="126" spans="1:19" x14ac:dyDescent="0.25">
      <c r="A126" s="85" t="s">
        <v>176</v>
      </c>
      <c r="B126" s="94">
        <f t="shared" si="30"/>
        <v>1</v>
      </c>
      <c r="C126" s="83">
        <v>1</v>
      </c>
      <c r="D126" s="83">
        <v>0</v>
      </c>
      <c r="E126" s="83">
        <v>0</v>
      </c>
      <c r="F126" s="84">
        <f t="shared" si="19"/>
        <v>1</v>
      </c>
      <c r="G126" s="83">
        <v>0</v>
      </c>
      <c r="H126" s="83">
        <v>0</v>
      </c>
      <c r="I126" s="83">
        <v>0</v>
      </c>
      <c r="J126" s="83">
        <v>0</v>
      </c>
      <c r="K126" s="83">
        <v>0</v>
      </c>
      <c r="L126" s="83">
        <v>0</v>
      </c>
      <c r="M126" s="83">
        <v>0</v>
      </c>
      <c r="N126" s="94">
        <f t="shared" ref="N126:N132" si="31">SUM(G126:M126)</f>
        <v>0</v>
      </c>
      <c r="O126" s="83">
        <v>0</v>
      </c>
      <c r="P126" s="84"/>
      <c r="Q126" s="83">
        <v>0</v>
      </c>
      <c r="R126" s="83">
        <v>1</v>
      </c>
      <c r="S126" s="94"/>
    </row>
    <row r="127" spans="1:19" x14ac:dyDescent="0.25">
      <c r="A127" s="91" t="s">
        <v>134</v>
      </c>
      <c r="B127" s="94">
        <f t="shared" si="30"/>
        <v>183</v>
      </c>
      <c r="C127" s="83">
        <v>96</v>
      </c>
      <c r="D127" s="83">
        <v>87</v>
      </c>
      <c r="E127" s="83">
        <v>0</v>
      </c>
      <c r="F127" s="84">
        <f t="shared" si="19"/>
        <v>0.52459016393442626</v>
      </c>
      <c r="G127" s="83">
        <v>0</v>
      </c>
      <c r="H127" s="83">
        <v>22</v>
      </c>
      <c r="I127" s="83">
        <v>9</v>
      </c>
      <c r="J127" s="83">
        <v>23</v>
      </c>
      <c r="K127" s="83">
        <v>1</v>
      </c>
      <c r="L127" s="83">
        <v>0</v>
      </c>
      <c r="M127" s="83">
        <v>12</v>
      </c>
      <c r="N127" s="94">
        <v>67</v>
      </c>
      <c r="O127" s="83">
        <v>108</v>
      </c>
      <c r="P127" s="84">
        <f t="shared" si="21"/>
        <v>0.38285714285714284</v>
      </c>
      <c r="Q127" s="83">
        <v>6</v>
      </c>
      <c r="R127" s="83">
        <v>2</v>
      </c>
      <c r="S127" s="94"/>
    </row>
    <row r="128" spans="1:19" x14ac:dyDescent="0.25">
      <c r="A128" s="85" t="s">
        <v>22</v>
      </c>
      <c r="B128" s="94">
        <f t="shared" si="30"/>
        <v>152</v>
      </c>
      <c r="C128" s="83">
        <v>82</v>
      </c>
      <c r="D128" s="83">
        <v>70</v>
      </c>
      <c r="E128" s="83">
        <v>0</v>
      </c>
      <c r="F128" s="84">
        <f>C128/B128</f>
        <v>0.53947368421052633</v>
      </c>
      <c r="G128" s="83">
        <v>0</v>
      </c>
      <c r="H128" s="83">
        <v>20</v>
      </c>
      <c r="I128" s="83">
        <v>7</v>
      </c>
      <c r="J128" s="83">
        <v>20</v>
      </c>
      <c r="K128" s="83">
        <v>1</v>
      </c>
      <c r="L128" s="83">
        <v>0</v>
      </c>
      <c r="M128" s="83">
        <v>9</v>
      </c>
      <c r="N128" s="94">
        <v>57</v>
      </c>
      <c r="O128" s="83">
        <v>89</v>
      </c>
      <c r="P128" s="84">
        <f>N128/(N128+O128)</f>
        <v>0.3904109589041096</v>
      </c>
      <c r="Q128" s="83">
        <v>5</v>
      </c>
      <c r="R128" s="83">
        <v>1</v>
      </c>
      <c r="S128" s="94"/>
    </row>
    <row r="129" spans="1:19" x14ac:dyDescent="0.25">
      <c r="A129" s="85" t="s">
        <v>135</v>
      </c>
      <c r="B129" s="94">
        <f t="shared" si="30"/>
        <v>3</v>
      </c>
      <c r="C129" s="83">
        <v>2</v>
      </c>
      <c r="D129" s="83">
        <v>1</v>
      </c>
      <c r="E129" s="83">
        <v>0</v>
      </c>
      <c r="F129" s="84">
        <f t="shared" si="19"/>
        <v>0.66666666666666663</v>
      </c>
      <c r="G129" s="83">
        <v>0</v>
      </c>
      <c r="H129" s="83">
        <v>0</v>
      </c>
      <c r="I129" s="83">
        <v>1</v>
      </c>
      <c r="J129" s="83">
        <v>0</v>
      </c>
      <c r="K129" s="83">
        <v>0</v>
      </c>
      <c r="L129" s="83">
        <v>0</v>
      </c>
      <c r="M129" s="83">
        <v>0</v>
      </c>
      <c r="N129" s="94">
        <f t="shared" si="31"/>
        <v>1</v>
      </c>
      <c r="O129" s="83">
        <v>2</v>
      </c>
      <c r="P129" s="84">
        <f t="shared" si="21"/>
        <v>0.33333333333333331</v>
      </c>
      <c r="Q129" s="83">
        <v>0</v>
      </c>
      <c r="R129" s="83">
        <v>0</v>
      </c>
      <c r="S129" s="94"/>
    </row>
    <row r="130" spans="1:19" x14ac:dyDescent="0.25">
      <c r="A130" s="85" t="s">
        <v>196</v>
      </c>
      <c r="B130" s="94">
        <f t="shared" si="30"/>
        <v>9</v>
      </c>
      <c r="C130" s="83">
        <v>2</v>
      </c>
      <c r="D130" s="83">
        <v>7</v>
      </c>
      <c r="E130" s="83">
        <v>0</v>
      </c>
      <c r="F130" s="84">
        <f t="shared" si="19"/>
        <v>0.22222222222222221</v>
      </c>
      <c r="G130" s="83">
        <v>0</v>
      </c>
      <c r="H130" s="83">
        <v>1</v>
      </c>
      <c r="I130" s="83">
        <v>0</v>
      </c>
      <c r="J130" s="83">
        <v>2</v>
      </c>
      <c r="K130" s="83">
        <v>0</v>
      </c>
      <c r="L130" s="83">
        <v>0</v>
      </c>
      <c r="M130" s="83">
        <v>1</v>
      </c>
      <c r="N130" s="94">
        <f t="shared" si="31"/>
        <v>4</v>
      </c>
      <c r="O130" s="83">
        <v>5</v>
      </c>
      <c r="P130" s="84">
        <f t="shared" si="21"/>
        <v>0.44444444444444442</v>
      </c>
      <c r="Q130" s="83">
        <v>0</v>
      </c>
      <c r="R130" s="83">
        <v>0</v>
      </c>
      <c r="S130" s="94"/>
    </row>
    <row r="131" spans="1:19" x14ac:dyDescent="0.25">
      <c r="A131" s="85" t="s">
        <v>134</v>
      </c>
      <c r="B131" s="94">
        <f t="shared" si="30"/>
        <v>9</v>
      </c>
      <c r="C131" s="83">
        <v>6</v>
      </c>
      <c r="D131" s="83">
        <v>3</v>
      </c>
      <c r="E131" s="83">
        <v>0</v>
      </c>
      <c r="F131" s="84">
        <f t="shared" si="19"/>
        <v>0.66666666666666663</v>
      </c>
      <c r="G131" s="83">
        <v>0</v>
      </c>
      <c r="H131" s="83">
        <v>1</v>
      </c>
      <c r="I131" s="83">
        <v>1</v>
      </c>
      <c r="J131" s="83">
        <v>1</v>
      </c>
      <c r="K131" s="83">
        <v>0</v>
      </c>
      <c r="L131" s="83">
        <v>0</v>
      </c>
      <c r="M131" s="83">
        <v>2</v>
      </c>
      <c r="N131" s="94">
        <f t="shared" si="31"/>
        <v>5</v>
      </c>
      <c r="O131" s="83">
        <v>2</v>
      </c>
      <c r="P131" s="84">
        <f t="shared" si="21"/>
        <v>0.7142857142857143</v>
      </c>
      <c r="Q131" s="83">
        <v>1</v>
      </c>
      <c r="R131" s="83">
        <v>1</v>
      </c>
      <c r="S131" s="94"/>
    </row>
    <row r="132" spans="1:19" x14ac:dyDescent="0.25">
      <c r="A132" s="85" t="s">
        <v>137</v>
      </c>
      <c r="B132" s="94">
        <f t="shared" si="30"/>
        <v>10</v>
      </c>
      <c r="C132" s="83">
        <v>4</v>
      </c>
      <c r="D132" s="83">
        <v>6</v>
      </c>
      <c r="E132" s="83">
        <v>0</v>
      </c>
      <c r="F132" s="84">
        <f t="shared" si="19"/>
        <v>0.4</v>
      </c>
      <c r="G132" s="83">
        <v>0</v>
      </c>
      <c r="H132" s="83">
        <v>0</v>
      </c>
      <c r="I132" s="83">
        <v>0</v>
      </c>
      <c r="J132" s="83">
        <v>0</v>
      </c>
      <c r="K132" s="83">
        <v>0</v>
      </c>
      <c r="L132" s="83">
        <v>0</v>
      </c>
      <c r="M132" s="83">
        <v>0</v>
      </c>
      <c r="N132" s="94">
        <f t="shared" si="31"/>
        <v>0</v>
      </c>
      <c r="O132" s="83">
        <v>10</v>
      </c>
      <c r="P132" s="84">
        <f t="shared" si="21"/>
        <v>0</v>
      </c>
      <c r="Q132" s="83">
        <v>0</v>
      </c>
      <c r="R132" s="83">
        <v>0</v>
      </c>
      <c r="S132" s="94"/>
    </row>
    <row r="133" spans="1:19" x14ac:dyDescent="0.25">
      <c r="A133" s="12" t="s">
        <v>197</v>
      </c>
      <c r="B133" s="94">
        <f t="shared" si="30"/>
        <v>45</v>
      </c>
      <c r="C133" s="5">
        <v>33</v>
      </c>
      <c r="D133" s="5">
        <v>12</v>
      </c>
      <c r="E133" s="5">
        <v>0</v>
      </c>
      <c r="F133" s="69">
        <f t="shared" si="19"/>
        <v>0.73333333333333328</v>
      </c>
      <c r="G133" s="5">
        <v>0</v>
      </c>
      <c r="H133" s="5">
        <v>6</v>
      </c>
      <c r="I133" s="5">
        <v>3</v>
      </c>
      <c r="J133" s="5">
        <v>6</v>
      </c>
      <c r="K133" s="5">
        <v>0</v>
      </c>
      <c r="L133" s="5">
        <v>0</v>
      </c>
      <c r="M133" s="5">
        <v>6</v>
      </c>
      <c r="N133" s="96">
        <v>21</v>
      </c>
      <c r="O133" s="5">
        <v>23</v>
      </c>
      <c r="P133" s="69">
        <f t="shared" si="21"/>
        <v>0.47727272727272729</v>
      </c>
      <c r="Q133" s="5">
        <v>1</v>
      </c>
      <c r="R133" s="5">
        <v>0</v>
      </c>
      <c r="S133" s="94"/>
    </row>
    <row r="134" spans="1:19" x14ac:dyDescent="0.25">
      <c r="A134" s="35" t="s">
        <v>139</v>
      </c>
      <c r="B134" s="36">
        <f>C134+D134+E134</f>
        <v>243</v>
      </c>
      <c r="C134" s="36">
        <f>C124+C127+C133</f>
        <v>140</v>
      </c>
      <c r="D134" s="36">
        <f>D124+D127+D133</f>
        <v>103</v>
      </c>
      <c r="E134" s="36">
        <v>0</v>
      </c>
      <c r="F134" s="71">
        <f t="shared" si="19"/>
        <v>0.5761316872427984</v>
      </c>
      <c r="G134" s="36">
        <v>0</v>
      </c>
      <c r="H134" s="36">
        <f>SUM(H124+H127+H133)</f>
        <v>30</v>
      </c>
      <c r="I134" s="36">
        <f>SUM(I124+I127+I133)</f>
        <v>18</v>
      </c>
      <c r="J134" s="36">
        <f>SUM(J124+J127+J133)</f>
        <v>31</v>
      </c>
      <c r="K134" s="36">
        <f>SUM(K124+K127+K133)</f>
        <v>1</v>
      </c>
      <c r="L134" s="36">
        <v>0</v>
      </c>
      <c r="M134" s="36">
        <f>SUM(M124+M127+M133)</f>
        <v>20</v>
      </c>
      <c r="N134" s="98">
        <f>SUM(N124+N127+N133)</f>
        <v>100</v>
      </c>
      <c r="O134" s="36">
        <f>SUM(O124+O127+O133)</f>
        <v>132</v>
      </c>
      <c r="P134" s="71">
        <f>N134/(N134+O134)</f>
        <v>0.43103448275862066</v>
      </c>
      <c r="Q134" s="36">
        <f>SUM(Q124+Q127+Q133)</f>
        <v>7</v>
      </c>
      <c r="R134" s="36">
        <f>SUM(R124+R127+R133)</f>
        <v>4</v>
      </c>
      <c r="S134" s="94"/>
    </row>
    <row r="135" spans="1:19" x14ac:dyDescent="0.25">
      <c r="A135" s="16" t="s">
        <v>140</v>
      </c>
      <c r="B135" s="22">
        <v>12170</v>
      </c>
      <c r="C135" s="22">
        <v>7091</v>
      </c>
      <c r="D135" s="22">
        <v>5069</v>
      </c>
      <c r="E135" s="22">
        <v>10</v>
      </c>
      <c r="F135" s="97">
        <f t="shared" si="19"/>
        <v>0.58266228430566969</v>
      </c>
      <c r="G135" s="22">
        <v>13</v>
      </c>
      <c r="H135" s="22">
        <v>1871</v>
      </c>
      <c r="I135" s="22">
        <v>2021</v>
      </c>
      <c r="J135" s="22">
        <v>2317</v>
      </c>
      <c r="K135" s="22">
        <v>145</v>
      </c>
      <c r="L135" s="22">
        <v>0</v>
      </c>
      <c r="M135" s="22">
        <v>471</v>
      </c>
      <c r="N135" s="95">
        <v>6838</v>
      </c>
      <c r="O135" s="22">
        <v>4196</v>
      </c>
      <c r="P135" s="97">
        <f t="shared" si="21"/>
        <v>0.61972086278774696</v>
      </c>
      <c r="Q135" s="22">
        <v>721</v>
      </c>
      <c r="R135" s="22">
        <v>415</v>
      </c>
      <c r="S135" s="94"/>
    </row>
    <row r="136" spans="1:19" x14ac:dyDescent="0.25">
      <c r="A136" s="100" t="s">
        <v>178</v>
      </c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5"/>
      <c r="N136" s="6"/>
      <c r="O136" s="6"/>
      <c r="P136" s="6"/>
      <c r="Q136" s="6"/>
      <c r="R136" s="17"/>
    </row>
  </sheetData>
  <pageMargins left="0.7" right="0.7" top="0.75" bottom="0.75" header="0.3" footer="0.3"/>
  <pageSetup scale="60" orientation="landscape" r:id="rId1"/>
  <headerFooter>
    <oddHeader xml:space="preserve">&amp;L&amp;"-,Bold"Program Level Data&amp;C&amp;"-,Bold"Table 30 &amp;R&amp;"-,Bold"Undergraduate Major Enrollment by Gender and Ethnicity </oddHeader>
    <oddFooter xml:space="preserve">&amp;L&amp;"-,Bold"Office of Institutional Reseach, UMass Boston </oddFooter>
  </headerFooter>
  <rowBreaks count="2" manualBreakCount="2">
    <brk id="51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30"/>
  <sheetViews>
    <sheetView zoomScaleNormal="100" workbookViewId="0"/>
  </sheetViews>
  <sheetFormatPr defaultColWidth="8.85546875" defaultRowHeight="15" x14ac:dyDescent="0.25"/>
  <cols>
    <col min="1" max="1" width="36.42578125" customWidth="1"/>
    <col min="2" max="2" width="6.85546875" style="32" customWidth="1"/>
    <col min="3" max="3" width="7.42578125" style="32" customWidth="1"/>
    <col min="4" max="4" width="7" style="32" customWidth="1"/>
    <col min="5" max="5" width="10.140625" style="32" customWidth="1"/>
    <col min="6" max="6" width="9.7109375" style="32" bestFit="1" customWidth="1"/>
    <col min="7" max="7" width="9.42578125" style="32" customWidth="1"/>
    <col min="8" max="8" width="7" style="32" customWidth="1"/>
    <col min="9" max="9" width="9.85546875" style="32" customWidth="1"/>
    <col min="10" max="10" width="8.42578125" style="32" customWidth="1"/>
    <col min="11" max="11" width="9" style="32" bestFit="1" customWidth="1"/>
    <col min="12" max="12" width="9.85546875" style="32" customWidth="1"/>
    <col min="13" max="13" width="8.42578125" style="32" customWidth="1"/>
    <col min="14" max="14" width="11" style="32" customWidth="1"/>
    <col min="15" max="15" width="7.7109375" style="32" customWidth="1"/>
    <col min="16" max="16" width="9.7109375" style="32" bestFit="1" customWidth="1"/>
    <col min="17" max="17" width="10" style="32" customWidth="1"/>
    <col min="18" max="18" width="9.85546875" style="32" customWidth="1"/>
  </cols>
  <sheetData>
    <row r="1" spans="1:20" s="80" customFormat="1" ht="18.75" x14ac:dyDescent="0.3">
      <c r="A1" s="133" t="s">
        <v>198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32"/>
      <c r="S1"/>
      <c r="T1"/>
    </row>
    <row r="2" spans="1:20" x14ac:dyDescent="0.25">
      <c r="A2" s="3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0" ht="65.25" customHeight="1" thickBot="1" x14ac:dyDescent="0.3">
      <c r="A3" s="79"/>
      <c r="B3" s="19" t="s">
        <v>2</v>
      </c>
      <c r="C3" s="19" t="s">
        <v>3</v>
      </c>
      <c r="D3" s="19" t="s">
        <v>4</v>
      </c>
      <c r="E3" s="19" t="s">
        <v>147</v>
      </c>
      <c r="F3" s="19" t="s">
        <v>148</v>
      </c>
      <c r="G3" s="19" t="s">
        <v>7</v>
      </c>
      <c r="H3" s="19" t="s">
        <v>8</v>
      </c>
      <c r="I3" s="19" t="s">
        <v>149</v>
      </c>
      <c r="J3" s="19" t="s">
        <v>150</v>
      </c>
      <c r="K3" s="19" t="s">
        <v>151</v>
      </c>
      <c r="L3" s="19" t="s">
        <v>152</v>
      </c>
      <c r="M3" s="19" t="s">
        <v>153</v>
      </c>
      <c r="N3" s="19" t="s">
        <v>154</v>
      </c>
      <c r="O3" s="19" t="s">
        <v>15</v>
      </c>
      <c r="P3" s="20" t="s">
        <v>155</v>
      </c>
      <c r="Q3" s="20" t="s">
        <v>156</v>
      </c>
      <c r="R3" s="19" t="s">
        <v>157</v>
      </c>
    </row>
    <row r="4" spans="1:20" x14ac:dyDescent="0.25">
      <c r="A4" s="41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20" x14ac:dyDescent="0.25">
      <c r="A5" s="82" t="s">
        <v>20</v>
      </c>
      <c r="B5" s="83">
        <v>19</v>
      </c>
      <c r="C5" s="83">
        <v>10</v>
      </c>
      <c r="D5" s="83">
        <v>9</v>
      </c>
      <c r="E5" s="83">
        <v>0</v>
      </c>
      <c r="F5" s="84">
        <f>C5/B5</f>
        <v>0.52631578947368418</v>
      </c>
      <c r="G5" s="83">
        <v>0</v>
      </c>
      <c r="H5" s="83">
        <v>0</v>
      </c>
      <c r="I5" s="83">
        <v>14</v>
      </c>
      <c r="J5" s="83">
        <v>2</v>
      </c>
      <c r="K5" s="83">
        <v>1</v>
      </c>
      <c r="L5" s="83">
        <v>0</v>
      </c>
      <c r="M5" s="83">
        <v>0</v>
      </c>
      <c r="N5" s="83">
        <f>SUM(G5:M5)</f>
        <v>17</v>
      </c>
      <c r="O5" s="83">
        <v>2</v>
      </c>
      <c r="P5" s="84">
        <f>N5/(N5+O5)</f>
        <v>0.89473684210526316</v>
      </c>
      <c r="Q5" s="83">
        <v>0</v>
      </c>
      <c r="R5" s="83">
        <v>0</v>
      </c>
    </row>
    <row r="6" spans="1:20" x14ac:dyDescent="0.25">
      <c r="A6" s="91" t="s">
        <v>21</v>
      </c>
      <c r="B6" s="83">
        <f>C6+D6+E6</f>
        <v>15</v>
      </c>
      <c r="C6" s="83">
        <v>5</v>
      </c>
      <c r="D6" s="83">
        <v>10</v>
      </c>
      <c r="E6" s="83">
        <v>0</v>
      </c>
      <c r="F6" s="84">
        <f t="shared" ref="F6:F71" si="0">C6/B6</f>
        <v>0.33333333333333331</v>
      </c>
      <c r="G6" s="83">
        <v>0</v>
      </c>
      <c r="H6" s="83">
        <v>3</v>
      </c>
      <c r="I6" s="83">
        <v>2</v>
      </c>
      <c r="J6" s="83">
        <v>1</v>
      </c>
      <c r="K6" s="83">
        <v>0</v>
      </c>
      <c r="L6" s="83">
        <v>0</v>
      </c>
      <c r="M6" s="83">
        <v>1</v>
      </c>
      <c r="N6" s="83">
        <f>SUM(G6:M6)</f>
        <v>7</v>
      </c>
      <c r="O6" s="83">
        <v>6</v>
      </c>
      <c r="P6" s="84">
        <f t="shared" ref="P6:P71" si="1">N6/(N6+O6)</f>
        <v>0.53846153846153844</v>
      </c>
      <c r="Q6" s="83">
        <v>0</v>
      </c>
      <c r="R6" s="83">
        <v>2</v>
      </c>
    </row>
    <row r="7" spans="1:20" x14ac:dyDescent="0.25">
      <c r="A7" s="85" t="s">
        <v>23</v>
      </c>
      <c r="B7" s="83">
        <v>3</v>
      </c>
      <c r="C7" s="83">
        <v>0</v>
      </c>
      <c r="D7" s="83">
        <v>3</v>
      </c>
      <c r="E7" s="83">
        <v>0</v>
      </c>
      <c r="F7" s="84">
        <f t="shared" si="0"/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f t="shared" ref="N7:N47" si="2">SUM(G7:M7)</f>
        <v>0</v>
      </c>
      <c r="O7" s="83">
        <v>2</v>
      </c>
      <c r="P7" s="84">
        <f t="shared" si="1"/>
        <v>0</v>
      </c>
      <c r="Q7" s="83">
        <v>0</v>
      </c>
      <c r="R7" s="83">
        <v>1</v>
      </c>
    </row>
    <row r="8" spans="1:20" x14ac:dyDescent="0.25">
      <c r="A8" s="85" t="s">
        <v>199</v>
      </c>
      <c r="B8" s="83">
        <v>1</v>
      </c>
      <c r="C8" s="83">
        <v>0</v>
      </c>
      <c r="D8" s="83">
        <v>1</v>
      </c>
      <c r="E8" s="83">
        <v>0</v>
      </c>
      <c r="F8" s="84">
        <f t="shared" si="0"/>
        <v>0</v>
      </c>
      <c r="G8" s="83">
        <v>0</v>
      </c>
      <c r="H8" s="83">
        <v>1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f t="shared" si="2"/>
        <v>1</v>
      </c>
      <c r="O8" s="83">
        <v>0</v>
      </c>
      <c r="P8" s="84">
        <f t="shared" si="1"/>
        <v>1</v>
      </c>
      <c r="Q8" s="83">
        <v>0</v>
      </c>
      <c r="R8" s="83">
        <v>0</v>
      </c>
    </row>
    <row r="9" spans="1:20" x14ac:dyDescent="0.25">
      <c r="A9" s="82" t="s">
        <v>25</v>
      </c>
      <c r="B9" s="83">
        <v>71</v>
      </c>
      <c r="C9" s="83">
        <v>55</v>
      </c>
      <c r="D9" s="83">
        <v>16</v>
      </c>
      <c r="E9" s="83">
        <v>0</v>
      </c>
      <c r="F9" s="84">
        <f t="shared" si="0"/>
        <v>0.77464788732394363</v>
      </c>
      <c r="G9" s="83">
        <v>0</v>
      </c>
      <c r="H9" s="83">
        <v>3</v>
      </c>
      <c r="I9" s="83">
        <v>6</v>
      </c>
      <c r="J9" s="83">
        <v>15</v>
      </c>
      <c r="K9" s="83">
        <v>0</v>
      </c>
      <c r="L9" s="83">
        <v>0</v>
      </c>
      <c r="M9" s="83">
        <v>3</v>
      </c>
      <c r="N9" s="83">
        <f t="shared" si="2"/>
        <v>27</v>
      </c>
      <c r="O9" s="83">
        <v>39</v>
      </c>
      <c r="P9" s="84">
        <f t="shared" si="1"/>
        <v>0.40909090909090912</v>
      </c>
      <c r="Q9" s="83">
        <v>1</v>
      </c>
      <c r="R9" s="83">
        <v>4</v>
      </c>
    </row>
    <row r="10" spans="1:20" x14ac:dyDescent="0.25">
      <c r="A10" s="82" t="s">
        <v>26</v>
      </c>
      <c r="B10" s="83">
        <v>113</v>
      </c>
      <c r="C10" s="83">
        <v>80</v>
      </c>
      <c r="D10" s="83">
        <v>33</v>
      </c>
      <c r="E10" s="83">
        <v>0</v>
      </c>
      <c r="F10" s="84">
        <f t="shared" si="0"/>
        <v>0.70796460176991149</v>
      </c>
      <c r="G10" s="83">
        <v>0</v>
      </c>
      <c r="H10" s="83">
        <v>15</v>
      </c>
      <c r="I10" s="83">
        <v>19</v>
      </c>
      <c r="J10" s="83">
        <v>29</v>
      </c>
      <c r="K10" s="83">
        <v>0</v>
      </c>
      <c r="L10" s="83">
        <v>0</v>
      </c>
      <c r="M10" s="83">
        <v>5</v>
      </c>
      <c r="N10" s="83">
        <f t="shared" si="2"/>
        <v>68</v>
      </c>
      <c r="O10" s="83">
        <v>31</v>
      </c>
      <c r="P10" s="84">
        <f t="shared" si="1"/>
        <v>0.68686868686868685</v>
      </c>
      <c r="Q10" s="83">
        <v>14</v>
      </c>
      <c r="R10" s="83">
        <v>0</v>
      </c>
    </row>
    <row r="11" spans="1:20" x14ac:dyDescent="0.25">
      <c r="A11" s="91" t="s">
        <v>27</v>
      </c>
      <c r="B11" s="83">
        <v>34</v>
      </c>
      <c r="C11" s="83">
        <v>25</v>
      </c>
      <c r="D11" s="83">
        <v>9</v>
      </c>
      <c r="E11" s="83">
        <v>0</v>
      </c>
      <c r="F11" s="84">
        <f t="shared" si="0"/>
        <v>0.73529411764705888</v>
      </c>
      <c r="G11" s="83">
        <v>0</v>
      </c>
      <c r="H11" s="83">
        <v>13</v>
      </c>
      <c r="I11" s="83">
        <v>3</v>
      </c>
      <c r="J11" s="83">
        <v>2</v>
      </c>
      <c r="K11" s="83">
        <v>0</v>
      </c>
      <c r="L11" s="83">
        <v>0</v>
      </c>
      <c r="M11" s="83">
        <v>2</v>
      </c>
      <c r="N11" s="83">
        <f t="shared" si="2"/>
        <v>20</v>
      </c>
      <c r="O11" s="83">
        <v>11</v>
      </c>
      <c r="P11" s="84">
        <f t="shared" si="1"/>
        <v>0.64516129032258063</v>
      </c>
      <c r="Q11" s="83">
        <v>3</v>
      </c>
      <c r="R11" s="83">
        <v>0</v>
      </c>
    </row>
    <row r="12" spans="1:20" x14ac:dyDescent="0.25">
      <c r="A12" s="85" t="s">
        <v>29</v>
      </c>
      <c r="B12" s="83">
        <v>17</v>
      </c>
      <c r="C12" s="83">
        <v>13</v>
      </c>
      <c r="D12" s="83">
        <v>4</v>
      </c>
      <c r="E12" s="83">
        <v>0</v>
      </c>
      <c r="F12" s="84">
        <f t="shared" si="0"/>
        <v>0.76470588235294112</v>
      </c>
      <c r="G12" s="83">
        <v>0</v>
      </c>
      <c r="H12" s="83">
        <v>6</v>
      </c>
      <c r="I12" s="83">
        <v>2</v>
      </c>
      <c r="J12" s="83">
        <v>1</v>
      </c>
      <c r="K12" s="83">
        <v>0</v>
      </c>
      <c r="L12" s="83">
        <v>0</v>
      </c>
      <c r="M12" s="83">
        <v>0</v>
      </c>
      <c r="N12" s="83">
        <f t="shared" si="2"/>
        <v>9</v>
      </c>
      <c r="O12" s="83">
        <v>8</v>
      </c>
      <c r="P12" s="84">
        <f t="shared" si="1"/>
        <v>0.52941176470588236</v>
      </c>
      <c r="Q12" s="83">
        <v>0</v>
      </c>
      <c r="R12" s="83">
        <v>0</v>
      </c>
    </row>
    <row r="13" spans="1:20" x14ac:dyDescent="0.25">
      <c r="A13" s="82" t="s">
        <v>30</v>
      </c>
      <c r="B13" s="83">
        <v>3</v>
      </c>
      <c r="C13" s="83">
        <v>2</v>
      </c>
      <c r="D13" s="83">
        <v>1</v>
      </c>
      <c r="E13" s="83">
        <v>0</v>
      </c>
      <c r="F13" s="84">
        <f t="shared" si="0"/>
        <v>0.66666666666666663</v>
      </c>
      <c r="G13" s="83">
        <v>0</v>
      </c>
      <c r="H13" s="83">
        <v>0</v>
      </c>
      <c r="I13" s="83">
        <v>0</v>
      </c>
      <c r="J13" s="83">
        <v>1</v>
      </c>
      <c r="K13" s="83">
        <v>0</v>
      </c>
      <c r="L13" s="83">
        <v>0</v>
      </c>
      <c r="M13" s="83">
        <v>0</v>
      </c>
      <c r="N13" s="83">
        <f t="shared" si="2"/>
        <v>1</v>
      </c>
      <c r="O13" s="83">
        <v>2</v>
      </c>
      <c r="P13" s="84">
        <f t="shared" si="1"/>
        <v>0.33333333333333331</v>
      </c>
      <c r="Q13" s="83">
        <v>0</v>
      </c>
      <c r="R13" s="83">
        <v>0</v>
      </c>
    </row>
    <row r="14" spans="1:20" x14ac:dyDescent="0.25">
      <c r="A14" s="82" t="s">
        <v>31</v>
      </c>
      <c r="B14" s="83">
        <v>19</v>
      </c>
      <c r="C14" s="83">
        <v>13</v>
      </c>
      <c r="D14" s="83">
        <v>6</v>
      </c>
      <c r="E14" s="83">
        <v>0</v>
      </c>
      <c r="F14" s="84">
        <f t="shared" si="0"/>
        <v>0.68421052631578949</v>
      </c>
      <c r="G14" s="83">
        <v>0</v>
      </c>
      <c r="H14" s="83">
        <v>2</v>
      </c>
      <c r="I14" s="83">
        <v>0</v>
      </c>
      <c r="J14" s="83">
        <v>2</v>
      </c>
      <c r="K14" s="83">
        <v>0</v>
      </c>
      <c r="L14" s="83">
        <v>0</v>
      </c>
      <c r="M14" s="83">
        <v>1</v>
      </c>
      <c r="N14" s="83">
        <f t="shared" si="2"/>
        <v>5</v>
      </c>
      <c r="O14" s="83">
        <v>13</v>
      </c>
      <c r="P14" s="84">
        <f t="shared" si="1"/>
        <v>0.27777777777777779</v>
      </c>
      <c r="Q14" s="83">
        <v>0</v>
      </c>
      <c r="R14" s="83">
        <v>1</v>
      </c>
    </row>
    <row r="15" spans="1:20" x14ac:dyDescent="0.25">
      <c r="A15" s="82" t="s">
        <v>32</v>
      </c>
      <c r="B15" s="83">
        <v>268</v>
      </c>
      <c r="C15" s="83">
        <v>155</v>
      </c>
      <c r="D15" s="83">
        <v>113</v>
      </c>
      <c r="E15" s="83">
        <v>0</v>
      </c>
      <c r="F15" s="84">
        <f t="shared" si="0"/>
        <v>0.57835820895522383</v>
      </c>
      <c r="G15" s="83">
        <v>0</v>
      </c>
      <c r="H15" s="83">
        <v>24</v>
      </c>
      <c r="I15" s="83">
        <v>37</v>
      </c>
      <c r="J15" s="83">
        <v>54</v>
      </c>
      <c r="K15" s="83">
        <v>1</v>
      </c>
      <c r="L15" s="83">
        <v>0</v>
      </c>
      <c r="M15" s="83">
        <v>16</v>
      </c>
      <c r="N15" s="83">
        <f t="shared" si="2"/>
        <v>132</v>
      </c>
      <c r="O15" s="83">
        <v>115</v>
      </c>
      <c r="P15" s="84">
        <f t="shared" si="1"/>
        <v>0.53441295546558709</v>
      </c>
      <c r="Q15" s="83">
        <v>14</v>
      </c>
      <c r="R15" s="83">
        <v>7</v>
      </c>
    </row>
    <row r="16" spans="1:20" x14ac:dyDescent="0.25">
      <c r="A16" s="82" t="s">
        <v>33</v>
      </c>
      <c r="B16" s="83">
        <v>631</v>
      </c>
      <c r="C16" s="83">
        <v>377</v>
      </c>
      <c r="D16" s="83">
        <v>254</v>
      </c>
      <c r="E16" s="83">
        <v>0</v>
      </c>
      <c r="F16" s="84">
        <f t="shared" si="0"/>
        <v>0.59746434231378764</v>
      </c>
      <c r="G16" s="83">
        <v>0</v>
      </c>
      <c r="H16" s="83">
        <v>39</v>
      </c>
      <c r="I16" s="83">
        <v>142</v>
      </c>
      <c r="J16" s="83">
        <v>177</v>
      </c>
      <c r="K16" s="83">
        <v>26</v>
      </c>
      <c r="L16" s="83">
        <v>0</v>
      </c>
      <c r="M16" s="83">
        <v>17</v>
      </c>
      <c r="N16" s="83">
        <f t="shared" si="2"/>
        <v>401</v>
      </c>
      <c r="O16" s="83">
        <v>211</v>
      </c>
      <c r="P16" s="84">
        <f t="shared" si="1"/>
        <v>0.65522875816993464</v>
      </c>
      <c r="Q16" s="83">
        <v>3</v>
      </c>
      <c r="R16" s="83">
        <v>16</v>
      </c>
    </row>
    <row r="17" spans="1:18" x14ac:dyDescent="0.25">
      <c r="A17" s="82" t="s">
        <v>34</v>
      </c>
      <c r="B17" s="83">
        <v>317</v>
      </c>
      <c r="C17" s="83">
        <v>103</v>
      </c>
      <c r="D17" s="83">
        <v>213</v>
      </c>
      <c r="E17" s="83">
        <v>1</v>
      </c>
      <c r="F17" s="84">
        <f t="shared" si="0"/>
        <v>0.32492113564668768</v>
      </c>
      <c r="G17" s="83">
        <v>0</v>
      </c>
      <c r="H17" s="83">
        <v>37</v>
      </c>
      <c r="I17" s="83">
        <v>33</v>
      </c>
      <c r="J17" s="83">
        <v>40</v>
      </c>
      <c r="K17" s="83">
        <v>1</v>
      </c>
      <c r="L17" s="83">
        <v>0</v>
      </c>
      <c r="M17" s="83">
        <v>11</v>
      </c>
      <c r="N17" s="83">
        <f t="shared" si="2"/>
        <v>122</v>
      </c>
      <c r="O17" s="83">
        <v>91</v>
      </c>
      <c r="P17" s="84">
        <f t="shared" si="1"/>
        <v>0.57276995305164324</v>
      </c>
      <c r="Q17" s="83">
        <v>93</v>
      </c>
      <c r="R17" s="83">
        <v>11</v>
      </c>
    </row>
    <row r="18" spans="1:18" x14ac:dyDescent="0.25">
      <c r="A18" s="91" t="s">
        <v>159</v>
      </c>
      <c r="B18" s="83">
        <f>C18+D18+E18</f>
        <v>284</v>
      </c>
      <c r="C18" s="83">
        <v>180</v>
      </c>
      <c r="D18" s="83">
        <v>104</v>
      </c>
      <c r="E18" s="83">
        <v>0</v>
      </c>
      <c r="F18" s="84">
        <f t="shared" si="0"/>
        <v>0.63380281690140849</v>
      </c>
      <c r="G18" s="83">
        <v>0</v>
      </c>
      <c r="H18" s="83">
        <v>15</v>
      </c>
      <c r="I18" s="83">
        <v>42</v>
      </c>
      <c r="J18" s="83">
        <v>50</v>
      </c>
      <c r="K18" s="83">
        <v>4</v>
      </c>
      <c r="L18" s="83">
        <v>0</v>
      </c>
      <c r="M18" s="83">
        <v>14</v>
      </c>
      <c r="N18" s="83">
        <f t="shared" si="2"/>
        <v>125</v>
      </c>
      <c r="O18" s="83">
        <v>135</v>
      </c>
      <c r="P18" s="84">
        <f t="shared" si="1"/>
        <v>0.48076923076923078</v>
      </c>
      <c r="Q18" s="83">
        <v>5</v>
      </c>
      <c r="R18" s="83">
        <v>19</v>
      </c>
    </row>
    <row r="19" spans="1:18" x14ac:dyDescent="0.25">
      <c r="A19" s="85" t="s">
        <v>36</v>
      </c>
      <c r="B19" s="83">
        <v>26</v>
      </c>
      <c r="C19" s="83">
        <v>14</v>
      </c>
      <c r="D19" s="83">
        <v>12</v>
      </c>
      <c r="E19" s="83">
        <v>0</v>
      </c>
      <c r="F19" s="84">
        <f t="shared" si="0"/>
        <v>0.53846153846153844</v>
      </c>
      <c r="G19" s="83">
        <v>0</v>
      </c>
      <c r="H19" s="83">
        <v>1</v>
      </c>
      <c r="I19" s="83">
        <v>2</v>
      </c>
      <c r="J19" s="83">
        <v>4</v>
      </c>
      <c r="K19" s="83">
        <v>1</v>
      </c>
      <c r="L19" s="83">
        <v>0</v>
      </c>
      <c r="M19" s="83">
        <v>2</v>
      </c>
      <c r="N19" s="83">
        <f t="shared" si="2"/>
        <v>10</v>
      </c>
      <c r="O19" s="83">
        <v>14</v>
      </c>
      <c r="P19" s="84">
        <f t="shared" si="1"/>
        <v>0.41666666666666669</v>
      </c>
      <c r="Q19" s="83">
        <v>1</v>
      </c>
      <c r="R19" s="83">
        <v>1</v>
      </c>
    </row>
    <row r="20" spans="1:18" x14ac:dyDescent="0.25">
      <c r="A20" s="85" t="s">
        <v>37</v>
      </c>
      <c r="B20" s="83">
        <v>5</v>
      </c>
      <c r="C20" s="83">
        <v>4</v>
      </c>
      <c r="D20" s="83">
        <v>1</v>
      </c>
      <c r="E20" s="83">
        <v>0</v>
      </c>
      <c r="F20" s="84">
        <f t="shared" si="0"/>
        <v>0.8</v>
      </c>
      <c r="G20" s="83">
        <v>0</v>
      </c>
      <c r="H20" s="83">
        <v>2</v>
      </c>
      <c r="I20" s="83">
        <v>1</v>
      </c>
      <c r="J20" s="83">
        <v>0</v>
      </c>
      <c r="K20" s="83">
        <v>0</v>
      </c>
      <c r="L20" s="83">
        <v>0</v>
      </c>
      <c r="M20" s="83">
        <v>0</v>
      </c>
      <c r="N20" s="83">
        <f t="shared" si="2"/>
        <v>3</v>
      </c>
      <c r="O20" s="83">
        <v>1</v>
      </c>
      <c r="P20" s="84">
        <f t="shared" si="1"/>
        <v>0.75</v>
      </c>
      <c r="Q20" s="83">
        <v>0</v>
      </c>
      <c r="R20" s="83">
        <v>1</v>
      </c>
    </row>
    <row r="21" spans="1:18" x14ac:dyDescent="0.25">
      <c r="A21" s="85" t="s">
        <v>161</v>
      </c>
      <c r="B21" s="83">
        <v>6</v>
      </c>
      <c r="C21" s="83">
        <v>3</v>
      </c>
      <c r="D21" s="83">
        <v>3</v>
      </c>
      <c r="E21" s="83">
        <v>0</v>
      </c>
      <c r="F21" s="84">
        <f t="shared" si="0"/>
        <v>0.5</v>
      </c>
      <c r="G21" s="83">
        <v>0</v>
      </c>
      <c r="H21" s="83">
        <v>0</v>
      </c>
      <c r="I21" s="83">
        <v>1</v>
      </c>
      <c r="J21" s="83">
        <v>1</v>
      </c>
      <c r="K21" s="83">
        <v>0</v>
      </c>
      <c r="L21" s="83">
        <v>0</v>
      </c>
      <c r="M21" s="83">
        <v>0</v>
      </c>
      <c r="N21" s="83">
        <f t="shared" si="2"/>
        <v>2</v>
      </c>
      <c r="O21" s="83">
        <v>3</v>
      </c>
      <c r="P21" s="84">
        <f t="shared" si="1"/>
        <v>0.4</v>
      </c>
      <c r="Q21" s="83">
        <v>0</v>
      </c>
      <c r="R21" s="83">
        <v>1</v>
      </c>
    </row>
    <row r="22" spans="1:18" x14ac:dyDescent="0.25">
      <c r="A22" s="85" t="s">
        <v>180</v>
      </c>
      <c r="B22" s="83">
        <v>1</v>
      </c>
      <c r="C22" s="83">
        <v>1</v>
      </c>
      <c r="D22" s="83">
        <v>0</v>
      </c>
      <c r="E22" s="83">
        <v>0</v>
      </c>
      <c r="F22" s="84">
        <f t="shared" si="0"/>
        <v>1</v>
      </c>
      <c r="G22" s="83">
        <v>0</v>
      </c>
      <c r="H22" s="83">
        <v>0</v>
      </c>
      <c r="I22" s="83">
        <v>0</v>
      </c>
      <c r="J22" s="83">
        <v>1</v>
      </c>
      <c r="K22" s="83">
        <v>0</v>
      </c>
      <c r="L22" s="83">
        <v>0</v>
      </c>
      <c r="M22" s="83">
        <v>0</v>
      </c>
      <c r="N22" s="83">
        <f t="shared" si="2"/>
        <v>1</v>
      </c>
      <c r="O22" s="83">
        <v>0</v>
      </c>
      <c r="P22" s="84">
        <f t="shared" si="1"/>
        <v>1</v>
      </c>
      <c r="Q22" s="83">
        <v>0</v>
      </c>
      <c r="R22" s="83">
        <v>0</v>
      </c>
    </row>
    <row r="23" spans="1:18" x14ac:dyDescent="0.25">
      <c r="A23" s="85" t="s">
        <v>39</v>
      </c>
      <c r="B23" s="83">
        <v>1</v>
      </c>
      <c r="C23" s="83">
        <v>1</v>
      </c>
      <c r="D23" s="83">
        <v>0</v>
      </c>
      <c r="E23" s="83">
        <v>0</v>
      </c>
      <c r="F23" s="84">
        <f t="shared" si="0"/>
        <v>1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f t="shared" si="2"/>
        <v>0</v>
      </c>
      <c r="O23" s="83">
        <v>1</v>
      </c>
      <c r="P23" s="84">
        <f t="shared" si="1"/>
        <v>0</v>
      </c>
      <c r="Q23" s="83">
        <v>0</v>
      </c>
      <c r="R23" s="83">
        <v>0</v>
      </c>
    </row>
    <row r="24" spans="1:18" x14ac:dyDescent="0.25">
      <c r="A24" s="82" t="s">
        <v>40</v>
      </c>
      <c r="B24" s="83">
        <v>11</v>
      </c>
      <c r="C24" s="83">
        <v>7</v>
      </c>
      <c r="D24" s="83">
        <v>4</v>
      </c>
      <c r="E24" s="83">
        <v>0</v>
      </c>
      <c r="F24" s="84">
        <f t="shared" si="0"/>
        <v>0.63636363636363635</v>
      </c>
      <c r="G24" s="83">
        <v>0</v>
      </c>
      <c r="H24" s="83">
        <v>1</v>
      </c>
      <c r="I24" s="83">
        <v>3</v>
      </c>
      <c r="J24" s="83">
        <v>1</v>
      </c>
      <c r="K24" s="83">
        <v>0</v>
      </c>
      <c r="L24" s="83">
        <v>0</v>
      </c>
      <c r="M24" s="83">
        <v>0</v>
      </c>
      <c r="N24" s="83">
        <f t="shared" si="2"/>
        <v>5</v>
      </c>
      <c r="O24" s="83">
        <v>5</v>
      </c>
      <c r="P24" s="84">
        <f t="shared" si="1"/>
        <v>0.5</v>
      </c>
      <c r="Q24" s="83">
        <v>1</v>
      </c>
      <c r="R24" s="83">
        <v>0</v>
      </c>
    </row>
    <row r="25" spans="1:18" x14ac:dyDescent="0.25">
      <c r="A25" s="82" t="s">
        <v>41</v>
      </c>
      <c r="B25" s="83">
        <v>9</v>
      </c>
      <c r="C25" s="83">
        <v>5</v>
      </c>
      <c r="D25" s="83">
        <v>4</v>
      </c>
      <c r="E25" s="83">
        <v>0</v>
      </c>
      <c r="F25" s="84">
        <f t="shared" si="0"/>
        <v>0.55555555555555558</v>
      </c>
      <c r="G25" s="83">
        <v>0</v>
      </c>
      <c r="H25" s="83">
        <v>1</v>
      </c>
      <c r="I25" s="83">
        <v>1</v>
      </c>
      <c r="J25" s="83">
        <v>2</v>
      </c>
      <c r="K25" s="83">
        <v>0</v>
      </c>
      <c r="L25" s="83">
        <v>0</v>
      </c>
      <c r="M25" s="83">
        <v>0</v>
      </c>
      <c r="N25" s="83">
        <f t="shared" si="2"/>
        <v>4</v>
      </c>
      <c r="O25" s="83">
        <v>5</v>
      </c>
      <c r="P25" s="84">
        <f t="shared" si="1"/>
        <v>0.44444444444444442</v>
      </c>
      <c r="Q25" s="83">
        <v>0</v>
      </c>
      <c r="R25" s="83">
        <v>0</v>
      </c>
    </row>
    <row r="26" spans="1:18" x14ac:dyDescent="0.25">
      <c r="A26" s="82" t="s">
        <v>43</v>
      </c>
      <c r="B26" s="83">
        <v>119</v>
      </c>
      <c r="C26" s="83">
        <v>44</v>
      </c>
      <c r="D26" s="83">
        <v>74</v>
      </c>
      <c r="E26" s="83">
        <v>1</v>
      </c>
      <c r="F26" s="84">
        <f t="shared" si="0"/>
        <v>0.36974789915966388</v>
      </c>
      <c r="G26" s="83">
        <v>0</v>
      </c>
      <c r="H26" s="83">
        <v>5</v>
      </c>
      <c r="I26" s="83">
        <v>9</v>
      </c>
      <c r="J26" s="83">
        <v>14</v>
      </c>
      <c r="K26" s="83">
        <v>0</v>
      </c>
      <c r="L26" s="83">
        <v>0</v>
      </c>
      <c r="M26" s="83">
        <v>5</v>
      </c>
      <c r="N26" s="83">
        <f t="shared" si="2"/>
        <v>33</v>
      </c>
      <c r="O26" s="83">
        <v>75</v>
      </c>
      <c r="P26" s="84">
        <f t="shared" si="1"/>
        <v>0.30555555555555558</v>
      </c>
      <c r="Q26" s="83">
        <v>5</v>
      </c>
      <c r="R26" s="83">
        <v>6</v>
      </c>
    </row>
    <row r="27" spans="1:18" x14ac:dyDescent="0.25">
      <c r="A27" s="82" t="s">
        <v>44</v>
      </c>
      <c r="B27" s="83">
        <v>15</v>
      </c>
      <c r="C27" s="83">
        <v>7</v>
      </c>
      <c r="D27" s="83">
        <v>8</v>
      </c>
      <c r="E27" s="83">
        <v>0</v>
      </c>
      <c r="F27" s="84">
        <f t="shared" si="0"/>
        <v>0.46666666666666667</v>
      </c>
      <c r="G27" s="83">
        <v>0</v>
      </c>
      <c r="H27" s="83">
        <v>0</v>
      </c>
      <c r="I27" s="83">
        <v>0</v>
      </c>
      <c r="J27" s="83">
        <v>5</v>
      </c>
      <c r="K27" s="83">
        <v>0</v>
      </c>
      <c r="L27" s="83">
        <v>0</v>
      </c>
      <c r="M27" s="83">
        <v>0</v>
      </c>
      <c r="N27" s="83">
        <f t="shared" si="2"/>
        <v>5</v>
      </c>
      <c r="O27" s="83">
        <v>10</v>
      </c>
      <c r="P27" s="84">
        <f t="shared" si="1"/>
        <v>0.33333333333333331</v>
      </c>
      <c r="Q27" s="83">
        <v>0</v>
      </c>
      <c r="R27" s="83">
        <v>0</v>
      </c>
    </row>
    <row r="28" spans="1:18" x14ac:dyDescent="0.25">
      <c r="A28" s="82" t="s">
        <v>45</v>
      </c>
      <c r="B28" s="83">
        <v>104</v>
      </c>
      <c r="C28" s="83">
        <v>88</v>
      </c>
      <c r="D28" s="83">
        <v>16</v>
      </c>
      <c r="E28" s="83">
        <v>0</v>
      </c>
      <c r="F28" s="84">
        <f t="shared" si="0"/>
        <v>0.84615384615384615</v>
      </c>
      <c r="G28" s="83">
        <v>0</v>
      </c>
      <c r="H28" s="83">
        <v>4</v>
      </c>
      <c r="I28" s="83">
        <v>41</v>
      </c>
      <c r="J28" s="83">
        <v>29</v>
      </c>
      <c r="K28" s="83">
        <v>2</v>
      </c>
      <c r="L28" s="83">
        <v>0</v>
      </c>
      <c r="M28" s="83">
        <v>3</v>
      </c>
      <c r="N28" s="83">
        <f t="shared" si="2"/>
        <v>79</v>
      </c>
      <c r="O28" s="83">
        <v>19</v>
      </c>
      <c r="P28" s="84">
        <f t="shared" si="1"/>
        <v>0.80612244897959184</v>
      </c>
      <c r="Q28" s="83">
        <v>2</v>
      </c>
      <c r="R28" s="83">
        <v>4</v>
      </c>
    </row>
    <row r="29" spans="1:18" x14ac:dyDescent="0.25">
      <c r="A29" s="82" t="s">
        <v>46</v>
      </c>
      <c r="B29" s="83">
        <v>134</v>
      </c>
      <c r="C29" s="83">
        <v>92</v>
      </c>
      <c r="D29" s="83">
        <v>42</v>
      </c>
      <c r="E29" s="83">
        <v>0</v>
      </c>
      <c r="F29" s="84">
        <f t="shared" si="0"/>
        <v>0.68656716417910446</v>
      </c>
      <c r="G29" s="83">
        <v>0</v>
      </c>
      <c r="H29" s="83">
        <v>7</v>
      </c>
      <c r="I29" s="83">
        <v>19</v>
      </c>
      <c r="J29" s="83">
        <v>32</v>
      </c>
      <c r="K29" s="83">
        <v>2</v>
      </c>
      <c r="L29" s="83">
        <v>0</v>
      </c>
      <c r="M29" s="83">
        <v>3</v>
      </c>
      <c r="N29" s="83">
        <f t="shared" si="2"/>
        <v>63</v>
      </c>
      <c r="O29" s="83">
        <v>48</v>
      </c>
      <c r="P29" s="84">
        <f t="shared" si="1"/>
        <v>0.56756756756756754</v>
      </c>
      <c r="Q29" s="83">
        <v>18</v>
      </c>
      <c r="R29" s="83">
        <v>5</v>
      </c>
    </row>
    <row r="30" spans="1:18" x14ac:dyDescent="0.25">
      <c r="A30" s="82" t="s">
        <v>47</v>
      </c>
      <c r="B30" s="83">
        <v>2</v>
      </c>
      <c r="C30" s="83">
        <v>2</v>
      </c>
      <c r="D30" s="83">
        <v>0</v>
      </c>
      <c r="E30" s="83">
        <v>0</v>
      </c>
      <c r="F30" s="84">
        <f t="shared" si="0"/>
        <v>1</v>
      </c>
      <c r="G30" s="83">
        <v>0</v>
      </c>
      <c r="H30" s="83">
        <v>1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f t="shared" si="2"/>
        <v>1</v>
      </c>
      <c r="O30" s="83">
        <v>1</v>
      </c>
      <c r="P30" s="84">
        <f t="shared" si="1"/>
        <v>0.5</v>
      </c>
      <c r="Q30" s="83">
        <v>0</v>
      </c>
      <c r="R30" s="83">
        <v>0</v>
      </c>
    </row>
    <row r="31" spans="1:18" x14ac:dyDescent="0.25">
      <c r="A31" s="82" t="s">
        <v>48</v>
      </c>
      <c r="B31" s="83">
        <v>11</v>
      </c>
      <c r="C31" s="83">
        <v>5</v>
      </c>
      <c r="D31" s="83">
        <v>6</v>
      </c>
      <c r="E31" s="83">
        <v>0</v>
      </c>
      <c r="F31" s="84">
        <f t="shared" si="0"/>
        <v>0.45454545454545453</v>
      </c>
      <c r="G31" s="83">
        <v>0</v>
      </c>
      <c r="H31" s="83">
        <v>0</v>
      </c>
      <c r="I31" s="83">
        <v>0</v>
      </c>
      <c r="J31" s="83">
        <v>2</v>
      </c>
      <c r="K31" s="83">
        <v>2</v>
      </c>
      <c r="L31" s="83">
        <v>0</v>
      </c>
      <c r="M31" s="83">
        <v>1</v>
      </c>
      <c r="N31" s="83">
        <f t="shared" si="2"/>
        <v>5</v>
      </c>
      <c r="O31" s="83">
        <v>6</v>
      </c>
      <c r="P31" s="84">
        <f t="shared" si="1"/>
        <v>0.45454545454545453</v>
      </c>
      <c r="Q31" s="83">
        <v>0</v>
      </c>
      <c r="R31" s="83">
        <v>0</v>
      </c>
    </row>
    <row r="32" spans="1:18" ht="15" customHeight="1" x14ac:dyDescent="0.25">
      <c r="A32" s="92" t="s">
        <v>181</v>
      </c>
      <c r="B32" s="83">
        <f>C32+D32+E32</f>
        <v>32</v>
      </c>
      <c r="C32" s="83">
        <v>29</v>
      </c>
      <c r="D32" s="83">
        <v>3</v>
      </c>
      <c r="E32" s="83">
        <v>0</v>
      </c>
      <c r="F32" s="84">
        <f t="shared" si="0"/>
        <v>0.90625</v>
      </c>
      <c r="G32" s="83">
        <v>0</v>
      </c>
      <c r="H32" s="83">
        <v>0</v>
      </c>
      <c r="I32" s="83">
        <v>1</v>
      </c>
      <c r="J32" s="83">
        <v>17</v>
      </c>
      <c r="K32" s="83">
        <v>0</v>
      </c>
      <c r="L32" s="83">
        <v>0</v>
      </c>
      <c r="M32" s="83">
        <v>1</v>
      </c>
      <c r="N32" s="83">
        <f t="shared" si="2"/>
        <v>19</v>
      </c>
      <c r="O32" s="83">
        <v>12</v>
      </c>
      <c r="P32" s="84">
        <f t="shared" si="1"/>
        <v>0.61290322580645162</v>
      </c>
      <c r="Q32" s="83">
        <v>0</v>
      </c>
      <c r="R32" s="83">
        <v>1</v>
      </c>
    </row>
    <row r="33" spans="1:18" x14ac:dyDescent="0.25">
      <c r="A33" s="85" t="s">
        <v>182</v>
      </c>
      <c r="B33" s="83">
        <v>11</v>
      </c>
      <c r="C33" s="83">
        <v>11</v>
      </c>
      <c r="D33" s="83">
        <v>0</v>
      </c>
      <c r="E33" s="83">
        <v>0</v>
      </c>
      <c r="F33" s="84">
        <f t="shared" si="0"/>
        <v>1</v>
      </c>
      <c r="G33" s="83">
        <v>0</v>
      </c>
      <c r="H33" s="83">
        <v>0</v>
      </c>
      <c r="I33" s="83">
        <v>0</v>
      </c>
      <c r="J33" s="83">
        <v>3</v>
      </c>
      <c r="K33" s="83">
        <v>0</v>
      </c>
      <c r="L33" s="83">
        <v>0</v>
      </c>
      <c r="M33" s="83">
        <v>1</v>
      </c>
      <c r="N33" s="83">
        <f t="shared" si="2"/>
        <v>4</v>
      </c>
      <c r="O33" s="83">
        <v>7</v>
      </c>
      <c r="P33" s="84">
        <f t="shared" si="1"/>
        <v>0.36363636363636365</v>
      </c>
      <c r="Q33" s="83">
        <v>0</v>
      </c>
      <c r="R33" s="83">
        <v>0</v>
      </c>
    </row>
    <row r="34" spans="1:18" x14ac:dyDescent="0.25">
      <c r="A34" s="85" t="s">
        <v>163</v>
      </c>
      <c r="B34" s="83">
        <v>2</v>
      </c>
      <c r="C34" s="83">
        <v>1</v>
      </c>
      <c r="D34" s="83">
        <v>1</v>
      </c>
      <c r="E34" s="83">
        <v>0</v>
      </c>
      <c r="F34" s="84">
        <f t="shared" si="0"/>
        <v>0.5</v>
      </c>
      <c r="G34" s="83">
        <v>0</v>
      </c>
      <c r="H34" s="83">
        <v>0</v>
      </c>
      <c r="I34" s="83">
        <v>0</v>
      </c>
      <c r="J34" s="83">
        <v>2</v>
      </c>
      <c r="K34" s="83">
        <v>0</v>
      </c>
      <c r="L34" s="83">
        <v>0</v>
      </c>
      <c r="M34" s="83">
        <v>0</v>
      </c>
      <c r="N34" s="83">
        <f t="shared" si="2"/>
        <v>2</v>
      </c>
      <c r="O34" s="83">
        <v>0</v>
      </c>
      <c r="P34" s="84">
        <f t="shared" si="1"/>
        <v>1</v>
      </c>
      <c r="Q34" s="83">
        <v>0</v>
      </c>
      <c r="R34" s="83">
        <v>0</v>
      </c>
    </row>
    <row r="35" spans="1:18" x14ac:dyDescent="0.25">
      <c r="A35" s="85" t="s">
        <v>52</v>
      </c>
      <c r="B35" s="83">
        <v>1</v>
      </c>
      <c r="C35" s="83">
        <v>1</v>
      </c>
      <c r="D35" s="83">
        <v>0</v>
      </c>
      <c r="E35" s="83">
        <v>0</v>
      </c>
      <c r="F35" s="84">
        <f t="shared" si="0"/>
        <v>1</v>
      </c>
      <c r="G35" s="83">
        <v>0</v>
      </c>
      <c r="H35" s="83">
        <v>0</v>
      </c>
      <c r="I35" s="83">
        <v>0</v>
      </c>
      <c r="J35" s="83">
        <v>1</v>
      </c>
      <c r="K35" s="83">
        <v>0</v>
      </c>
      <c r="L35" s="83">
        <v>0</v>
      </c>
      <c r="M35" s="83">
        <v>0</v>
      </c>
      <c r="N35" s="83">
        <f t="shared" si="2"/>
        <v>1</v>
      </c>
      <c r="O35" s="83">
        <v>0</v>
      </c>
      <c r="P35" s="84">
        <f t="shared" si="1"/>
        <v>1</v>
      </c>
      <c r="Q35" s="83">
        <v>0</v>
      </c>
      <c r="R35" s="83">
        <v>0</v>
      </c>
    </row>
    <row r="36" spans="1:18" x14ac:dyDescent="0.25">
      <c r="A36" s="85" t="s">
        <v>53</v>
      </c>
      <c r="B36" s="83">
        <v>12</v>
      </c>
      <c r="C36" s="83">
        <v>11</v>
      </c>
      <c r="D36" s="83">
        <v>1</v>
      </c>
      <c r="E36" s="83">
        <v>0</v>
      </c>
      <c r="F36" s="84">
        <f t="shared" si="0"/>
        <v>0.91666666666666663</v>
      </c>
      <c r="G36" s="83">
        <v>0</v>
      </c>
      <c r="H36" s="83">
        <v>0</v>
      </c>
      <c r="I36" s="83">
        <v>1</v>
      </c>
      <c r="J36" s="83">
        <v>7</v>
      </c>
      <c r="K36" s="83">
        <v>0</v>
      </c>
      <c r="L36" s="83">
        <v>0</v>
      </c>
      <c r="M36" s="83">
        <v>0</v>
      </c>
      <c r="N36" s="83">
        <f t="shared" si="2"/>
        <v>8</v>
      </c>
      <c r="O36" s="83">
        <v>3</v>
      </c>
      <c r="P36" s="84">
        <f t="shared" si="1"/>
        <v>0.72727272727272729</v>
      </c>
      <c r="Q36" s="83">
        <v>0</v>
      </c>
      <c r="R36" s="83">
        <v>1</v>
      </c>
    </row>
    <row r="37" spans="1:18" x14ac:dyDescent="0.25">
      <c r="A37" s="82" t="s">
        <v>54</v>
      </c>
      <c r="B37" s="83">
        <v>63</v>
      </c>
      <c r="C37" s="83">
        <v>32</v>
      </c>
      <c r="D37" s="83">
        <v>31</v>
      </c>
      <c r="E37" s="83">
        <v>0</v>
      </c>
      <c r="F37" s="84">
        <f t="shared" si="0"/>
        <v>0.50793650793650791</v>
      </c>
      <c r="G37" s="83">
        <v>0</v>
      </c>
      <c r="H37" s="83">
        <v>7</v>
      </c>
      <c r="I37" s="83">
        <v>15</v>
      </c>
      <c r="J37" s="83">
        <v>19</v>
      </c>
      <c r="K37" s="83">
        <v>0</v>
      </c>
      <c r="L37" s="83">
        <v>0</v>
      </c>
      <c r="M37" s="83">
        <v>2</v>
      </c>
      <c r="N37" s="83">
        <f t="shared" si="2"/>
        <v>43</v>
      </c>
      <c r="O37" s="83">
        <v>17</v>
      </c>
      <c r="P37" s="84">
        <f t="shared" si="1"/>
        <v>0.71666666666666667</v>
      </c>
      <c r="Q37" s="83">
        <v>2</v>
      </c>
      <c r="R37" s="83">
        <v>1</v>
      </c>
    </row>
    <row r="38" spans="1:18" x14ac:dyDescent="0.25">
      <c r="A38" s="82" t="s">
        <v>55</v>
      </c>
      <c r="B38" s="83">
        <v>34</v>
      </c>
      <c r="C38" s="83">
        <v>16</v>
      </c>
      <c r="D38" s="83">
        <v>18</v>
      </c>
      <c r="E38" s="83">
        <v>0</v>
      </c>
      <c r="F38" s="84">
        <f t="shared" si="0"/>
        <v>0.47058823529411764</v>
      </c>
      <c r="G38" s="83">
        <v>0</v>
      </c>
      <c r="H38" s="83">
        <v>4</v>
      </c>
      <c r="I38" s="83">
        <v>3</v>
      </c>
      <c r="J38" s="83">
        <v>4</v>
      </c>
      <c r="K38" s="83">
        <v>1</v>
      </c>
      <c r="L38" s="83">
        <v>0</v>
      </c>
      <c r="M38" s="83">
        <v>0</v>
      </c>
      <c r="N38" s="83">
        <f t="shared" si="2"/>
        <v>12</v>
      </c>
      <c r="O38" s="83">
        <v>21</v>
      </c>
      <c r="P38" s="84">
        <f t="shared" si="1"/>
        <v>0.36363636363636365</v>
      </c>
      <c r="Q38" s="83">
        <v>1</v>
      </c>
      <c r="R38" s="83">
        <v>0</v>
      </c>
    </row>
    <row r="39" spans="1:18" x14ac:dyDescent="0.25">
      <c r="A39" s="82" t="s">
        <v>56</v>
      </c>
      <c r="B39" s="5">
        <v>11</v>
      </c>
      <c r="C39" s="83">
        <v>8</v>
      </c>
      <c r="D39" s="83">
        <v>3</v>
      </c>
      <c r="E39" s="83">
        <v>0</v>
      </c>
      <c r="F39" s="84">
        <f t="shared" si="0"/>
        <v>0.72727272727272729</v>
      </c>
      <c r="G39" s="83">
        <v>0</v>
      </c>
      <c r="H39" s="83">
        <v>0</v>
      </c>
      <c r="I39" s="83">
        <v>3</v>
      </c>
      <c r="J39" s="83">
        <v>2</v>
      </c>
      <c r="K39" s="83">
        <v>0</v>
      </c>
      <c r="L39" s="83">
        <v>0</v>
      </c>
      <c r="M39" s="83">
        <v>2</v>
      </c>
      <c r="N39" s="83">
        <f t="shared" si="2"/>
        <v>7</v>
      </c>
      <c r="O39" s="83">
        <v>3</v>
      </c>
      <c r="P39" s="84">
        <f t="shared" si="1"/>
        <v>0.7</v>
      </c>
      <c r="Q39" s="83">
        <v>0</v>
      </c>
      <c r="R39" s="83">
        <v>1</v>
      </c>
    </row>
    <row r="40" spans="1:18" x14ac:dyDescent="0.25">
      <c r="A40" s="82" t="s">
        <v>57</v>
      </c>
      <c r="B40" s="83">
        <v>264</v>
      </c>
      <c r="C40" s="83">
        <v>130</v>
      </c>
      <c r="D40" s="83">
        <v>134</v>
      </c>
      <c r="E40" s="83">
        <v>0</v>
      </c>
      <c r="F40" s="84">
        <f t="shared" si="0"/>
        <v>0.49242424242424243</v>
      </c>
      <c r="G40" s="83">
        <v>1</v>
      </c>
      <c r="H40" s="83">
        <v>17</v>
      </c>
      <c r="I40" s="83">
        <v>35</v>
      </c>
      <c r="J40" s="83">
        <v>64</v>
      </c>
      <c r="K40" s="83">
        <v>2</v>
      </c>
      <c r="L40" s="83">
        <v>1</v>
      </c>
      <c r="M40" s="83">
        <v>21</v>
      </c>
      <c r="N40" s="83">
        <f t="shared" si="2"/>
        <v>141</v>
      </c>
      <c r="O40" s="83">
        <v>100</v>
      </c>
      <c r="P40" s="84">
        <f t="shared" si="1"/>
        <v>0.58506224066390045</v>
      </c>
      <c r="Q40" s="83">
        <v>14</v>
      </c>
      <c r="R40" s="83">
        <v>9</v>
      </c>
    </row>
    <row r="41" spans="1:18" x14ac:dyDescent="0.25">
      <c r="A41" s="82" t="s">
        <v>58</v>
      </c>
      <c r="B41" s="83">
        <v>1096</v>
      </c>
      <c r="C41" s="83">
        <v>871</v>
      </c>
      <c r="D41" s="83">
        <v>224</v>
      </c>
      <c r="E41" s="83">
        <v>1</v>
      </c>
      <c r="F41" s="84">
        <f t="shared" si="0"/>
        <v>0.79470802919708028</v>
      </c>
      <c r="G41" s="83">
        <v>0</v>
      </c>
      <c r="H41" s="83">
        <v>102</v>
      </c>
      <c r="I41" s="83">
        <v>214</v>
      </c>
      <c r="J41" s="83">
        <v>272</v>
      </c>
      <c r="K41" s="83">
        <v>18</v>
      </c>
      <c r="L41" s="83">
        <v>0</v>
      </c>
      <c r="M41" s="83">
        <v>53</v>
      </c>
      <c r="N41" s="83">
        <f t="shared" si="2"/>
        <v>659</v>
      </c>
      <c r="O41" s="83">
        <v>362</v>
      </c>
      <c r="P41" s="84">
        <f t="shared" si="1"/>
        <v>0.64544564152791384</v>
      </c>
      <c r="Q41" s="83">
        <v>42</v>
      </c>
      <c r="R41" s="83">
        <v>33</v>
      </c>
    </row>
    <row r="42" spans="1:18" x14ac:dyDescent="0.25">
      <c r="A42" s="82" t="s">
        <v>183</v>
      </c>
      <c r="B42" s="83">
        <v>2</v>
      </c>
      <c r="C42" s="83">
        <v>2</v>
      </c>
      <c r="D42" s="83">
        <v>0</v>
      </c>
      <c r="E42" s="83">
        <v>0</v>
      </c>
      <c r="F42" s="84">
        <f t="shared" si="0"/>
        <v>1</v>
      </c>
      <c r="G42" s="83">
        <v>0</v>
      </c>
      <c r="H42" s="83">
        <v>1</v>
      </c>
      <c r="I42" s="83">
        <v>1</v>
      </c>
      <c r="J42" s="83">
        <v>0</v>
      </c>
      <c r="K42" s="83">
        <v>0</v>
      </c>
      <c r="L42" s="83">
        <v>0</v>
      </c>
      <c r="M42" s="83">
        <v>0</v>
      </c>
      <c r="N42" s="83">
        <f t="shared" si="2"/>
        <v>2</v>
      </c>
      <c r="O42" s="83">
        <v>0</v>
      </c>
      <c r="P42" s="84">
        <f t="shared" si="1"/>
        <v>1</v>
      </c>
      <c r="Q42" s="83">
        <v>0</v>
      </c>
      <c r="R42" s="83">
        <v>0</v>
      </c>
    </row>
    <row r="43" spans="1:18" x14ac:dyDescent="0.25">
      <c r="A43" s="82" t="s">
        <v>61</v>
      </c>
      <c r="B43" s="83">
        <v>103</v>
      </c>
      <c r="C43" s="83">
        <v>78</v>
      </c>
      <c r="D43" s="83">
        <v>24</v>
      </c>
      <c r="E43" s="83">
        <v>1</v>
      </c>
      <c r="F43" s="84">
        <f t="shared" si="0"/>
        <v>0.75728155339805825</v>
      </c>
      <c r="G43" s="83">
        <v>0</v>
      </c>
      <c r="H43" s="83">
        <v>7</v>
      </c>
      <c r="I43" s="83">
        <v>27</v>
      </c>
      <c r="J43" s="83">
        <v>28</v>
      </c>
      <c r="K43" s="83">
        <v>4</v>
      </c>
      <c r="L43" s="83">
        <v>0</v>
      </c>
      <c r="M43" s="83">
        <v>2</v>
      </c>
      <c r="N43" s="83">
        <f t="shared" si="2"/>
        <v>68</v>
      </c>
      <c r="O43" s="83">
        <v>28</v>
      </c>
      <c r="P43" s="84">
        <f t="shared" si="1"/>
        <v>0.70833333333333337</v>
      </c>
      <c r="Q43" s="83">
        <v>3</v>
      </c>
      <c r="R43" s="83">
        <v>4</v>
      </c>
    </row>
    <row r="44" spans="1:18" x14ac:dyDescent="0.25">
      <c r="A44" s="82" t="s">
        <v>62</v>
      </c>
      <c r="B44" s="83">
        <v>151</v>
      </c>
      <c r="C44" s="83">
        <v>104</v>
      </c>
      <c r="D44" s="83">
        <v>47</v>
      </c>
      <c r="E44" s="83">
        <v>0</v>
      </c>
      <c r="F44" s="84">
        <f t="shared" si="0"/>
        <v>0.6887417218543046</v>
      </c>
      <c r="G44" s="83">
        <v>0</v>
      </c>
      <c r="H44" s="83">
        <v>22</v>
      </c>
      <c r="I44" s="83">
        <v>34</v>
      </c>
      <c r="J44" s="83">
        <v>34</v>
      </c>
      <c r="K44" s="83">
        <v>5</v>
      </c>
      <c r="L44" s="83">
        <v>0</v>
      </c>
      <c r="M44" s="83">
        <v>6</v>
      </c>
      <c r="N44" s="83">
        <f t="shared" si="2"/>
        <v>101</v>
      </c>
      <c r="O44" s="83">
        <v>43</v>
      </c>
      <c r="P44" s="84">
        <f t="shared" si="1"/>
        <v>0.70138888888888884</v>
      </c>
      <c r="Q44" s="83">
        <v>2</v>
      </c>
      <c r="R44" s="83">
        <v>5</v>
      </c>
    </row>
    <row r="45" spans="1:18" x14ac:dyDescent="0.25">
      <c r="A45" s="82" t="s">
        <v>63</v>
      </c>
      <c r="B45" s="83">
        <v>61</v>
      </c>
      <c r="C45" s="83">
        <v>41</v>
      </c>
      <c r="D45" s="83">
        <v>20</v>
      </c>
      <c r="E45" s="83">
        <v>0</v>
      </c>
      <c r="F45" s="84">
        <f t="shared" si="0"/>
        <v>0.67213114754098358</v>
      </c>
      <c r="G45" s="83">
        <v>0</v>
      </c>
      <c r="H45" s="83">
        <v>5</v>
      </c>
      <c r="I45" s="83">
        <v>8</v>
      </c>
      <c r="J45" s="83">
        <v>14</v>
      </c>
      <c r="K45" s="83">
        <v>0</v>
      </c>
      <c r="L45" s="83">
        <v>0</v>
      </c>
      <c r="M45" s="83">
        <v>7</v>
      </c>
      <c r="N45" s="83">
        <f t="shared" si="2"/>
        <v>34</v>
      </c>
      <c r="O45" s="83">
        <v>22</v>
      </c>
      <c r="P45" s="84">
        <f t="shared" si="1"/>
        <v>0.6071428571428571</v>
      </c>
      <c r="Q45" s="83">
        <v>2</v>
      </c>
      <c r="R45" s="83">
        <v>3</v>
      </c>
    </row>
    <row r="46" spans="1:18" x14ac:dyDescent="0.25">
      <c r="A46" s="82" t="s">
        <v>64</v>
      </c>
      <c r="B46" s="83">
        <v>622</v>
      </c>
      <c r="C46" s="83">
        <v>316</v>
      </c>
      <c r="D46" s="83">
        <v>306</v>
      </c>
      <c r="E46" s="83">
        <v>0</v>
      </c>
      <c r="F46" s="84">
        <f t="shared" si="0"/>
        <v>0.50803858520900325</v>
      </c>
      <c r="G46" s="83">
        <v>1</v>
      </c>
      <c r="H46" s="83">
        <v>90</v>
      </c>
      <c r="I46" s="83">
        <v>103</v>
      </c>
      <c r="J46" s="83">
        <v>117</v>
      </c>
      <c r="K46" s="83">
        <v>9</v>
      </c>
      <c r="L46" s="83">
        <v>0</v>
      </c>
      <c r="M46" s="83">
        <v>23</v>
      </c>
      <c r="N46" s="83">
        <f t="shared" si="2"/>
        <v>343</v>
      </c>
      <c r="O46" s="83">
        <v>210</v>
      </c>
      <c r="P46" s="84">
        <f t="shared" si="1"/>
        <v>0.620253164556962</v>
      </c>
      <c r="Q46" s="83">
        <v>42</v>
      </c>
      <c r="R46" s="83">
        <v>27</v>
      </c>
    </row>
    <row r="47" spans="1:18" x14ac:dyDescent="0.25">
      <c r="A47" s="82" t="s">
        <v>184</v>
      </c>
      <c r="B47" s="83">
        <v>29</v>
      </c>
      <c r="C47" s="83">
        <v>28</v>
      </c>
      <c r="D47" s="83">
        <v>1</v>
      </c>
      <c r="E47" s="83">
        <v>0</v>
      </c>
      <c r="F47" s="84">
        <f t="shared" si="0"/>
        <v>0.96551724137931039</v>
      </c>
      <c r="G47" s="83">
        <v>0</v>
      </c>
      <c r="H47" s="83">
        <v>2</v>
      </c>
      <c r="I47" s="83">
        <v>3</v>
      </c>
      <c r="J47" s="83">
        <v>9</v>
      </c>
      <c r="K47" s="83">
        <v>1</v>
      </c>
      <c r="L47" s="83">
        <v>0</v>
      </c>
      <c r="M47" s="83">
        <v>0</v>
      </c>
      <c r="N47" s="83">
        <f t="shared" si="2"/>
        <v>15</v>
      </c>
      <c r="O47" s="83">
        <v>13</v>
      </c>
      <c r="P47" s="84">
        <f t="shared" si="1"/>
        <v>0.5357142857142857</v>
      </c>
      <c r="Q47" s="83">
        <v>0</v>
      </c>
      <c r="R47" s="83">
        <v>1</v>
      </c>
    </row>
    <row r="48" spans="1:18" s="33" customFormat="1" x14ac:dyDescent="0.25">
      <c r="A48" s="35" t="s">
        <v>66</v>
      </c>
      <c r="B48" s="36">
        <f>C48+D48+E48</f>
        <v>4647</v>
      </c>
      <c r="C48" s="36">
        <f>C5+C6+C9+C10+C11+C13+C14+C15+C16+C17+C18+C24+C25+C26+C27+C28+C29+C30+C31+C32+C37+C38+C39+C40+C41+C42+C43+C44+C45+C46+C47</f>
        <v>2910</v>
      </c>
      <c r="D48" s="36">
        <f>D5+D6+D9+D10+D11+D13+D14+D15+D16+D17+D18+D24+D25+D26+D27+D28+D29+D30+D31+D32+D37+D38+D39+D40+D41+D42+D43+D44+D45+D46+D47</f>
        <v>1733</v>
      </c>
      <c r="E48" s="36">
        <f>E5+E6+E9+E10+E11+E13+E14+E15+E16+E17+E18+E24+E25+E26+E27+E28+E29+E30+E31+E32+E37+E38+E39+E40+E41+E42+E43+E44+E45+E46+E47</f>
        <v>4</v>
      </c>
      <c r="F48" s="87">
        <f t="shared" si="0"/>
        <v>0.62621045836023237</v>
      </c>
      <c r="G48" s="36">
        <f t="shared" ref="G48:O48" si="3">G5+G6+G9+G10+G11+G13+G14+G15+G16+G17+G18+G24+G25+G26+G27+G28+G29+G30+G31+G32+G37+G38+G39+G40+G41+G42+G43+G44+G45+G46+G47</f>
        <v>2</v>
      </c>
      <c r="H48" s="36">
        <f t="shared" si="3"/>
        <v>427</v>
      </c>
      <c r="I48" s="36">
        <f t="shared" si="3"/>
        <v>818</v>
      </c>
      <c r="J48" s="36">
        <f t="shared" si="3"/>
        <v>1038</v>
      </c>
      <c r="K48" s="36">
        <f t="shared" si="3"/>
        <v>79</v>
      </c>
      <c r="L48" s="36">
        <f t="shared" si="3"/>
        <v>1</v>
      </c>
      <c r="M48" s="36">
        <f t="shared" si="3"/>
        <v>199</v>
      </c>
      <c r="N48" s="36">
        <f t="shared" si="3"/>
        <v>2564</v>
      </c>
      <c r="O48" s="36">
        <f t="shared" si="3"/>
        <v>1656</v>
      </c>
      <c r="P48" s="87">
        <f t="shared" si="1"/>
        <v>0.60758293838862554</v>
      </c>
      <c r="Q48" s="36">
        <f t="shared" ref="Q48" si="4">Q5+Q6+Q9+Q10+Q11+Q13+Q14+Q15+Q16+Q17+Q18+Q24+Q25+Q26+Q27+Q28+Q29+Q30+Q31+Q32+Q37+Q38+Q39+Q40+Q41+Q42+Q43+Q44+Q45+Q46+Q47</f>
        <v>267</v>
      </c>
      <c r="R48" s="36">
        <f t="shared" ref="R48" si="5">R5+R6+R9+R10+R11+R13+R14+R15+R16+R17+R18+R24+R25+R26+R27+R28+R29+R30+R31+R32+R37+R38+R39+R40+R41+R42+R43+R44+R45+R46+R47</f>
        <v>160</v>
      </c>
    </row>
    <row r="49" spans="1:18" x14ac:dyDescent="0.25">
      <c r="A49" s="41" t="s">
        <v>67</v>
      </c>
      <c r="B49" s="88"/>
      <c r="C49" s="88"/>
      <c r="D49" s="88"/>
      <c r="E49" s="88"/>
      <c r="F49" s="89"/>
      <c r="G49" s="88"/>
      <c r="H49" s="88"/>
      <c r="I49" s="88"/>
      <c r="J49" s="88"/>
      <c r="K49" s="88"/>
      <c r="L49" s="88"/>
      <c r="M49" s="88"/>
      <c r="N49" s="88"/>
      <c r="O49" s="88"/>
      <c r="P49" s="89"/>
      <c r="Q49" s="88"/>
      <c r="R49" s="88"/>
    </row>
    <row r="50" spans="1:18" x14ac:dyDescent="0.25">
      <c r="A50" s="82" t="s">
        <v>69</v>
      </c>
      <c r="B50" s="83">
        <v>202</v>
      </c>
      <c r="C50" s="83">
        <v>127</v>
      </c>
      <c r="D50" s="83">
        <v>74</v>
      </c>
      <c r="E50" s="83">
        <v>1</v>
      </c>
      <c r="F50" s="84">
        <f t="shared" si="0"/>
        <v>0.62871287128712872</v>
      </c>
      <c r="G50" s="83">
        <v>1</v>
      </c>
      <c r="H50" s="83">
        <v>40</v>
      </c>
      <c r="I50" s="83">
        <v>46</v>
      </c>
      <c r="J50" s="83">
        <v>29</v>
      </c>
      <c r="K50" s="83">
        <v>1</v>
      </c>
      <c r="L50" s="83">
        <v>1</v>
      </c>
      <c r="M50" s="83">
        <v>5</v>
      </c>
      <c r="N50" s="83">
        <f>SUM(G50:M50)</f>
        <v>123</v>
      </c>
      <c r="O50" s="83">
        <v>59</v>
      </c>
      <c r="P50" s="84">
        <f t="shared" si="1"/>
        <v>0.67582417582417587</v>
      </c>
      <c r="Q50" s="83">
        <v>11</v>
      </c>
      <c r="R50" s="83">
        <v>9</v>
      </c>
    </row>
    <row r="51" spans="1:18" x14ac:dyDescent="0.25">
      <c r="A51" s="91" t="s">
        <v>70</v>
      </c>
      <c r="B51" s="83">
        <f>C51+D51+E51</f>
        <v>1339</v>
      </c>
      <c r="C51" s="83">
        <v>961</v>
      </c>
      <c r="D51" s="83">
        <v>377</v>
      </c>
      <c r="E51" s="83">
        <v>1</v>
      </c>
      <c r="F51" s="84">
        <f t="shared" si="0"/>
        <v>0.71769977595220313</v>
      </c>
      <c r="G51" s="83">
        <v>0</v>
      </c>
      <c r="H51" s="83">
        <v>218</v>
      </c>
      <c r="I51" s="83">
        <v>263</v>
      </c>
      <c r="J51" s="83">
        <v>331</v>
      </c>
      <c r="K51" s="83">
        <v>18</v>
      </c>
      <c r="L51" s="83">
        <v>0</v>
      </c>
      <c r="M51" s="83">
        <v>48</v>
      </c>
      <c r="N51" s="83">
        <f t="shared" ref="N51:N69" si="6">SUM(G51:M51)</f>
        <v>878</v>
      </c>
      <c r="O51" s="83">
        <v>360</v>
      </c>
      <c r="P51" s="84">
        <f t="shared" si="1"/>
        <v>0.70920840064620361</v>
      </c>
      <c r="Q51" s="83">
        <v>52</v>
      </c>
      <c r="R51" s="83">
        <v>49</v>
      </c>
    </row>
    <row r="52" spans="1:18" x14ac:dyDescent="0.25">
      <c r="A52" s="85" t="s">
        <v>71</v>
      </c>
      <c r="B52" s="83">
        <f t="shared" ref="B52:B71" si="7">C52+D52+E52</f>
        <v>7</v>
      </c>
      <c r="C52" s="83">
        <v>3</v>
      </c>
      <c r="D52" s="83">
        <v>4</v>
      </c>
      <c r="E52" s="83">
        <v>0</v>
      </c>
      <c r="F52" s="84">
        <f t="shared" si="0"/>
        <v>0.42857142857142855</v>
      </c>
      <c r="G52" s="83">
        <v>0</v>
      </c>
      <c r="H52" s="83">
        <v>1</v>
      </c>
      <c r="I52" s="83">
        <v>1</v>
      </c>
      <c r="J52" s="83">
        <v>2</v>
      </c>
      <c r="K52" s="83">
        <v>0</v>
      </c>
      <c r="L52" s="83">
        <v>0</v>
      </c>
      <c r="M52" s="83">
        <v>0</v>
      </c>
      <c r="N52" s="83">
        <f t="shared" si="6"/>
        <v>4</v>
      </c>
      <c r="O52" s="83">
        <v>2</v>
      </c>
      <c r="P52" s="84">
        <f t="shared" si="1"/>
        <v>0.66666666666666663</v>
      </c>
      <c r="Q52" s="83">
        <v>0</v>
      </c>
      <c r="R52" s="83">
        <v>1</v>
      </c>
    </row>
    <row r="53" spans="1:18" x14ac:dyDescent="0.25">
      <c r="A53" s="82" t="s">
        <v>72</v>
      </c>
      <c r="B53" s="83">
        <f t="shared" si="7"/>
        <v>92</v>
      </c>
      <c r="C53" s="83">
        <v>52</v>
      </c>
      <c r="D53" s="83">
        <v>40</v>
      </c>
      <c r="E53" s="83">
        <v>0</v>
      </c>
      <c r="F53" s="84">
        <f t="shared" si="0"/>
        <v>0.56521739130434778</v>
      </c>
      <c r="G53" s="83">
        <v>0</v>
      </c>
      <c r="H53" s="83">
        <v>18</v>
      </c>
      <c r="I53" s="83">
        <v>12</v>
      </c>
      <c r="J53" s="83">
        <v>23</v>
      </c>
      <c r="K53" s="83">
        <v>2</v>
      </c>
      <c r="L53" s="83">
        <v>0</v>
      </c>
      <c r="M53" s="83">
        <v>1</v>
      </c>
      <c r="N53" s="83">
        <f t="shared" si="6"/>
        <v>56</v>
      </c>
      <c r="O53" s="83">
        <v>26</v>
      </c>
      <c r="P53" s="84">
        <f t="shared" si="1"/>
        <v>0.68292682926829273</v>
      </c>
      <c r="Q53" s="83">
        <v>7</v>
      </c>
      <c r="R53" s="83">
        <v>3</v>
      </c>
    </row>
    <row r="54" spans="1:18" x14ac:dyDescent="0.25">
      <c r="A54" s="82" t="s">
        <v>73</v>
      </c>
      <c r="B54" s="83">
        <f t="shared" si="7"/>
        <v>61</v>
      </c>
      <c r="C54" s="83">
        <v>9</v>
      </c>
      <c r="D54" s="83">
        <v>51</v>
      </c>
      <c r="E54" s="83">
        <v>1</v>
      </c>
      <c r="F54" s="84">
        <f t="shared" si="0"/>
        <v>0.14754098360655737</v>
      </c>
      <c r="G54" s="83">
        <v>0</v>
      </c>
      <c r="H54" s="83">
        <v>14</v>
      </c>
      <c r="I54" s="83">
        <v>8</v>
      </c>
      <c r="J54" s="83">
        <v>8</v>
      </c>
      <c r="K54" s="83">
        <v>0</v>
      </c>
      <c r="L54" s="83">
        <v>0</v>
      </c>
      <c r="M54" s="83">
        <v>2</v>
      </c>
      <c r="N54" s="83">
        <f t="shared" si="6"/>
        <v>32</v>
      </c>
      <c r="O54" s="83">
        <v>13</v>
      </c>
      <c r="P54" s="84">
        <f t="shared" si="1"/>
        <v>0.71111111111111114</v>
      </c>
      <c r="Q54" s="83">
        <v>9</v>
      </c>
      <c r="R54" s="83">
        <v>7</v>
      </c>
    </row>
    <row r="55" spans="1:18" x14ac:dyDescent="0.25">
      <c r="A55" s="82" t="s">
        <v>74</v>
      </c>
      <c r="B55" s="83">
        <f t="shared" si="7"/>
        <v>704</v>
      </c>
      <c r="C55" s="83">
        <v>124</v>
      </c>
      <c r="D55" s="83">
        <v>580</v>
      </c>
      <c r="E55" s="83">
        <v>0</v>
      </c>
      <c r="F55" s="84">
        <f t="shared" si="0"/>
        <v>0.17613636363636365</v>
      </c>
      <c r="G55" s="83">
        <v>0</v>
      </c>
      <c r="H55" s="83">
        <v>193</v>
      </c>
      <c r="I55" s="83">
        <v>99</v>
      </c>
      <c r="J55" s="83">
        <v>87</v>
      </c>
      <c r="K55" s="83">
        <v>3</v>
      </c>
      <c r="L55" s="83">
        <v>0</v>
      </c>
      <c r="M55" s="83">
        <v>19</v>
      </c>
      <c r="N55" s="83">
        <f t="shared" si="6"/>
        <v>401</v>
      </c>
      <c r="O55" s="83">
        <v>180</v>
      </c>
      <c r="P55" s="84">
        <f t="shared" si="1"/>
        <v>0.69018932874354566</v>
      </c>
      <c r="Q55" s="83">
        <v>90</v>
      </c>
      <c r="R55" s="83">
        <v>33</v>
      </c>
    </row>
    <row r="56" spans="1:18" x14ac:dyDescent="0.25">
      <c r="A56" s="82" t="s">
        <v>75</v>
      </c>
      <c r="B56" s="83">
        <f t="shared" si="7"/>
        <v>111</v>
      </c>
      <c r="C56" s="83">
        <v>10</v>
      </c>
      <c r="D56" s="83">
        <v>101</v>
      </c>
      <c r="E56" s="83">
        <v>0</v>
      </c>
      <c r="F56" s="84">
        <f t="shared" si="0"/>
        <v>9.0090090090090086E-2</v>
      </c>
      <c r="G56" s="83">
        <v>0</v>
      </c>
      <c r="H56" s="83">
        <v>23</v>
      </c>
      <c r="I56" s="83">
        <v>15</v>
      </c>
      <c r="J56" s="83">
        <v>15</v>
      </c>
      <c r="K56" s="83">
        <v>2</v>
      </c>
      <c r="L56" s="83">
        <v>0</v>
      </c>
      <c r="M56" s="83">
        <v>8</v>
      </c>
      <c r="N56" s="83">
        <f t="shared" si="6"/>
        <v>63</v>
      </c>
      <c r="O56" s="83">
        <v>31</v>
      </c>
      <c r="P56" s="84">
        <f t="shared" si="1"/>
        <v>0.67021276595744683</v>
      </c>
      <c r="Q56" s="83">
        <v>13</v>
      </c>
      <c r="R56" s="83">
        <v>4</v>
      </c>
    </row>
    <row r="57" spans="1:18" x14ac:dyDescent="0.25">
      <c r="A57" s="82" t="s">
        <v>185</v>
      </c>
      <c r="B57" s="83">
        <f t="shared" si="7"/>
        <v>1</v>
      </c>
      <c r="C57" s="83">
        <v>0</v>
      </c>
      <c r="D57" s="83">
        <v>1</v>
      </c>
      <c r="E57" s="83">
        <v>0</v>
      </c>
      <c r="F57" s="84">
        <f t="shared" si="0"/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f t="shared" si="6"/>
        <v>0</v>
      </c>
      <c r="O57" s="83">
        <v>1</v>
      </c>
      <c r="P57" s="84">
        <f t="shared" si="1"/>
        <v>0</v>
      </c>
      <c r="Q57" s="83">
        <v>0</v>
      </c>
      <c r="R57" s="83">
        <v>0</v>
      </c>
    </row>
    <row r="58" spans="1:18" x14ac:dyDescent="0.25">
      <c r="A58" s="82" t="s">
        <v>76</v>
      </c>
      <c r="B58" s="83">
        <f t="shared" si="7"/>
        <v>58</v>
      </c>
      <c r="C58" s="83">
        <v>12</v>
      </c>
      <c r="D58" s="83">
        <v>46</v>
      </c>
      <c r="E58" s="83">
        <v>0</v>
      </c>
      <c r="F58" s="84">
        <f t="shared" si="0"/>
        <v>0.20689655172413793</v>
      </c>
      <c r="G58" s="83">
        <v>1</v>
      </c>
      <c r="H58" s="83">
        <v>8</v>
      </c>
      <c r="I58" s="83">
        <v>15</v>
      </c>
      <c r="J58" s="83">
        <v>6</v>
      </c>
      <c r="K58" s="83">
        <v>1</v>
      </c>
      <c r="L58" s="83">
        <v>0</v>
      </c>
      <c r="M58" s="83">
        <v>3</v>
      </c>
      <c r="N58" s="83">
        <f t="shared" si="6"/>
        <v>34</v>
      </c>
      <c r="O58" s="83">
        <v>17</v>
      </c>
      <c r="P58" s="84">
        <f t="shared" si="1"/>
        <v>0.66666666666666663</v>
      </c>
      <c r="Q58" s="83">
        <v>4</v>
      </c>
      <c r="R58" s="83">
        <v>3</v>
      </c>
    </row>
    <row r="59" spans="1:18" x14ac:dyDescent="0.25">
      <c r="A59" s="91" t="s">
        <v>96</v>
      </c>
      <c r="B59" s="83">
        <f t="shared" si="7"/>
        <v>365</v>
      </c>
      <c r="C59" s="83">
        <v>55</v>
      </c>
      <c r="D59" s="83">
        <v>310</v>
      </c>
      <c r="E59" s="83">
        <v>0</v>
      </c>
      <c r="F59" s="84">
        <f t="shared" si="0"/>
        <v>0.15068493150684931</v>
      </c>
      <c r="G59" s="83">
        <v>0</v>
      </c>
      <c r="H59" s="83">
        <v>129</v>
      </c>
      <c r="I59" s="83">
        <v>54</v>
      </c>
      <c r="J59" s="83">
        <v>50</v>
      </c>
      <c r="K59" s="83">
        <v>1</v>
      </c>
      <c r="L59" s="83">
        <v>0</v>
      </c>
      <c r="M59" s="83">
        <v>12</v>
      </c>
      <c r="N59" s="83">
        <f t="shared" si="6"/>
        <v>246</v>
      </c>
      <c r="O59" s="83">
        <v>67</v>
      </c>
      <c r="P59" s="84">
        <f t="shared" si="1"/>
        <v>0.78594249201277955</v>
      </c>
      <c r="Q59" s="83">
        <v>31</v>
      </c>
      <c r="R59" s="83">
        <v>21</v>
      </c>
    </row>
    <row r="60" spans="1:18" x14ac:dyDescent="0.25">
      <c r="A60" s="85" t="s">
        <v>200</v>
      </c>
      <c r="B60" s="83">
        <f>C60+D60+E60</f>
        <v>162</v>
      </c>
      <c r="C60" s="83">
        <v>26</v>
      </c>
      <c r="D60" s="83">
        <v>136</v>
      </c>
      <c r="E60" s="83">
        <v>0</v>
      </c>
      <c r="F60" s="84">
        <f>C60/B60</f>
        <v>0.16049382716049382</v>
      </c>
      <c r="G60" s="83">
        <v>0</v>
      </c>
      <c r="H60" s="83">
        <v>53</v>
      </c>
      <c r="I60" s="83">
        <v>20</v>
      </c>
      <c r="J60" s="83">
        <v>27</v>
      </c>
      <c r="K60" s="83">
        <v>1</v>
      </c>
      <c r="L60" s="83">
        <v>0</v>
      </c>
      <c r="M60" s="83">
        <v>10</v>
      </c>
      <c r="N60" s="83">
        <f>SUM(G60:M60)</f>
        <v>111</v>
      </c>
      <c r="O60" s="83">
        <v>29</v>
      </c>
      <c r="P60" s="84">
        <f>N60/(N60+O60)</f>
        <v>0.79285714285714282</v>
      </c>
      <c r="Q60" s="83">
        <v>12</v>
      </c>
      <c r="R60" s="83">
        <v>10</v>
      </c>
    </row>
    <row r="61" spans="1:18" x14ac:dyDescent="0.25">
      <c r="A61" s="85" t="s">
        <v>83</v>
      </c>
      <c r="B61" s="83">
        <f t="shared" si="7"/>
        <v>39</v>
      </c>
      <c r="C61" s="83">
        <v>11</v>
      </c>
      <c r="D61" s="83">
        <v>28</v>
      </c>
      <c r="E61" s="83">
        <v>0</v>
      </c>
      <c r="F61" s="84">
        <f t="shared" si="0"/>
        <v>0.28205128205128205</v>
      </c>
      <c r="G61" s="83">
        <v>0</v>
      </c>
      <c r="H61" s="83">
        <v>16</v>
      </c>
      <c r="I61" s="83">
        <v>5</v>
      </c>
      <c r="J61" s="83">
        <v>5</v>
      </c>
      <c r="K61" s="83">
        <v>0</v>
      </c>
      <c r="L61" s="83">
        <v>0</v>
      </c>
      <c r="M61" s="83">
        <v>1</v>
      </c>
      <c r="N61" s="83">
        <f t="shared" si="6"/>
        <v>27</v>
      </c>
      <c r="O61" s="83">
        <v>4</v>
      </c>
      <c r="P61" s="84">
        <f t="shared" si="1"/>
        <v>0.87096774193548387</v>
      </c>
      <c r="Q61" s="83">
        <v>5</v>
      </c>
      <c r="R61" s="83">
        <v>3</v>
      </c>
    </row>
    <row r="62" spans="1:18" x14ac:dyDescent="0.25">
      <c r="A62" s="85" t="s">
        <v>84</v>
      </c>
      <c r="B62" s="83">
        <f t="shared" si="7"/>
        <v>26</v>
      </c>
      <c r="C62" s="83">
        <v>5</v>
      </c>
      <c r="D62" s="83">
        <v>21</v>
      </c>
      <c r="E62" s="83">
        <v>0</v>
      </c>
      <c r="F62" s="84">
        <f t="shared" si="0"/>
        <v>0.19230769230769232</v>
      </c>
      <c r="G62" s="83">
        <v>0</v>
      </c>
      <c r="H62" s="83">
        <v>8</v>
      </c>
      <c r="I62" s="83">
        <v>3</v>
      </c>
      <c r="J62" s="83">
        <v>5</v>
      </c>
      <c r="K62" s="83">
        <v>0</v>
      </c>
      <c r="L62" s="83">
        <v>0</v>
      </c>
      <c r="M62" s="83">
        <v>0</v>
      </c>
      <c r="N62" s="83">
        <f t="shared" si="6"/>
        <v>16</v>
      </c>
      <c r="O62" s="83">
        <v>10</v>
      </c>
      <c r="P62" s="84">
        <f t="shared" si="1"/>
        <v>0.61538461538461542</v>
      </c>
      <c r="Q62" s="83">
        <v>0</v>
      </c>
      <c r="R62" s="83">
        <v>0</v>
      </c>
    </row>
    <row r="63" spans="1:18" x14ac:dyDescent="0.25">
      <c r="A63" s="85" t="s">
        <v>97</v>
      </c>
      <c r="B63" s="83">
        <f t="shared" si="7"/>
        <v>24</v>
      </c>
      <c r="C63" s="83">
        <v>4</v>
      </c>
      <c r="D63" s="83">
        <v>20</v>
      </c>
      <c r="E63" s="83">
        <v>0</v>
      </c>
      <c r="F63" s="84">
        <f t="shared" si="0"/>
        <v>0.16666666666666666</v>
      </c>
      <c r="G63" s="83">
        <v>0</v>
      </c>
      <c r="H63" s="83">
        <v>7</v>
      </c>
      <c r="I63" s="83">
        <v>3</v>
      </c>
      <c r="J63" s="83">
        <v>3</v>
      </c>
      <c r="K63" s="83">
        <v>0</v>
      </c>
      <c r="L63" s="83">
        <v>0</v>
      </c>
      <c r="M63" s="83">
        <v>0</v>
      </c>
      <c r="N63" s="83">
        <f t="shared" si="6"/>
        <v>13</v>
      </c>
      <c r="O63" s="83">
        <v>5</v>
      </c>
      <c r="P63" s="84">
        <f t="shared" si="1"/>
        <v>0.72222222222222221</v>
      </c>
      <c r="Q63" s="83">
        <v>5</v>
      </c>
      <c r="R63" s="83">
        <v>1</v>
      </c>
    </row>
    <row r="64" spans="1:18" x14ac:dyDescent="0.25">
      <c r="A64" s="85" t="s">
        <v>86</v>
      </c>
      <c r="B64" s="83">
        <f t="shared" si="7"/>
        <v>114</v>
      </c>
      <c r="C64" s="83">
        <v>9</v>
      </c>
      <c r="D64" s="83">
        <v>105</v>
      </c>
      <c r="E64" s="83">
        <v>0</v>
      </c>
      <c r="F64" s="84">
        <f t="shared" si="0"/>
        <v>7.8947368421052627E-2</v>
      </c>
      <c r="G64" s="83">
        <v>0</v>
      </c>
      <c r="H64" s="83">
        <v>45</v>
      </c>
      <c r="I64" s="83">
        <v>23</v>
      </c>
      <c r="J64" s="83">
        <v>10</v>
      </c>
      <c r="K64" s="83">
        <v>0</v>
      </c>
      <c r="L64" s="83">
        <v>0</v>
      </c>
      <c r="M64" s="83">
        <v>1</v>
      </c>
      <c r="N64" s="83">
        <f t="shared" si="6"/>
        <v>79</v>
      </c>
      <c r="O64" s="83">
        <v>19</v>
      </c>
      <c r="P64" s="84">
        <f t="shared" si="1"/>
        <v>0.80612244897959184</v>
      </c>
      <c r="Q64" s="83">
        <v>9</v>
      </c>
      <c r="R64" s="83">
        <v>7</v>
      </c>
    </row>
    <row r="65" spans="1:18" x14ac:dyDescent="0.25">
      <c r="A65" s="91" t="s">
        <v>87</v>
      </c>
      <c r="B65" s="83">
        <f t="shared" si="7"/>
        <v>141</v>
      </c>
      <c r="C65" s="83">
        <v>50</v>
      </c>
      <c r="D65" s="83">
        <v>91</v>
      </c>
      <c r="E65" s="83">
        <v>0</v>
      </c>
      <c r="F65" s="84">
        <f t="shared" si="0"/>
        <v>0.3546099290780142</v>
      </c>
      <c r="G65" s="83">
        <v>0</v>
      </c>
      <c r="H65" s="83">
        <v>35</v>
      </c>
      <c r="I65" s="83">
        <v>19</v>
      </c>
      <c r="J65" s="83">
        <v>20</v>
      </c>
      <c r="K65" s="83">
        <v>0</v>
      </c>
      <c r="L65" s="83">
        <v>0</v>
      </c>
      <c r="M65" s="83">
        <v>4</v>
      </c>
      <c r="N65" s="83">
        <f t="shared" si="6"/>
        <v>78</v>
      </c>
      <c r="O65" s="83">
        <v>38</v>
      </c>
      <c r="P65" s="84">
        <f t="shared" si="1"/>
        <v>0.67241379310344829</v>
      </c>
      <c r="Q65" s="83">
        <v>20</v>
      </c>
      <c r="R65" s="83">
        <v>5</v>
      </c>
    </row>
    <row r="66" spans="1:18" x14ac:dyDescent="0.25">
      <c r="A66" s="85" t="s">
        <v>88</v>
      </c>
      <c r="B66" s="83">
        <f t="shared" si="7"/>
        <v>5</v>
      </c>
      <c r="C66" s="83">
        <v>1</v>
      </c>
      <c r="D66" s="83">
        <v>4</v>
      </c>
      <c r="E66" s="83">
        <v>0</v>
      </c>
      <c r="F66" s="84">
        <f t="shared" si="0"/>
        <v>0.2</v>
      </c>
      <c r="G66" s="83">
        <v>0</v>
      </c>
      <c r="H66" s="83">
        <v>1</v>
      </c>
      <c r="I66" s="83">
        <v>1</v>
      </c>
      <c r="J66" s="83">
        <v>2</v>
      </c>
      <c r="K66" s="83">
        <v>0</v>
      </c>
      <c r="L66" s="83">
        <v>0</v>
      </c>
      <c r="M66" s="83">
        <v>0</v>
      </c>
      <c r="N66" s="83">
        <f t="shared" si="6"/>
        <v>4</v>
      </c>
      <c r="O66" s="83">
        <v>1</v>
      </c>
      <c r="P66" s="84">
        <f t="shared" si="1"/>
        <v>0.8</v>
      </c>
      <c r="Q66" s="83">
        <v>0</v>
      </c>
      <c r="R66" s="83">
        <v>0</v>
      </c>
    </row>
    <row r="67" spans="1:18" x14ac:dyDescent="0.25">
      <c r="A67" s="85" t="s">
        <v>90</v>
      </c>
      <c r="B67" s="83">
        <f t="shared" si="7"/>
        <v>12</v>
      </c>
      <c r="C67" s="83">
        <v>7</v>
      </c>
      <c r="D67" s="83">
        <v>5</v>
      </c>
      <c r="E67" s="83">
        <v>0</v>
      </c>
      <c r="F67" s="84">
        <f t="shared" si="0"/>
        <v>0.58333333333333337</v>
      </c>
      <c r="G67" s="83">
        <v>0</v>
      </c>
      <c r="H67" s="83">
        <v>1</v>
      </c>
      <c r="I67" s="83">
        <v>5</v>
      </c>
      <c r="J67" s="83">
        <v>0</v>
      </c>
      <c r="K67" s="83">
        <v>0</v>
      </c>
      <c r="L67" s="83">
        <v>0</v>
      </c>
      <c r="M67" s="83">
        <v>2</v>
      </c>
      <c r="N67" s="83">
        <f t="shared" si="6"/>
        <v>8</v>
      </c>
      <c r="O67" s="83">
        <v>4</v>
      </c>
      <c r="P67" s="84">
        <f t="shared" si="1"/>
        <v>0.66666666666666663</v>
      </c>
      <c r="Q67" s="83">
        <v>0</v>
      </c>
      <c r="R67" s="83">
        <v>0</v>
      </c>
    </row>
    <row r="68" spans="1:18" x14ac:dyDescent="0.25">
      <c r="A68" s="85" t="s">
        <v>91</v>
      </c>
      <c r="B68" s="83">
        <f t="shared" si="7"/>
        <v>4</v>
      </c>
      <c r="C68" s="83">
        <v>3</v>
      </c>
      <c r="D68" s="83">
        <v>1</v>
      </c>
      <c r="E68" s="83">
        <v>0</v>
      </c>
      <c r="F68" s="84">
        <f t="shared" si="0"/>
        <v>0.75</v>
      </c>
      <c r="G68" s="83">
        <v>0</v>
      </c>
      <c r="H68" s="83">
        <v>2</v>
      </c>
      <c r="I68" s="83">
        <v>0</v>
      </c>
      <c r="J68" s="83">
        <v>2</v>
      </c>
      <c r="K68" s="83">
        <v>0</v>
      </c>
      <c r="L68" s="83">
        <v>0</v>
      </c>
      <c r="M68" s="83">
        <v>0</v>
      </c>
      <c r="N68" s="83">
        <f t="shared" si="6"/>
        <v>4</v>
      </c>
      <c r="O68" s="83">
        <v>0</v>
      </c>
      <c r="P68" s="84">
        <f t="shared" si="1"/>
        <v>1</v>
      </c>
      <c r="Q68" s="83">
        <v>0</v>
      </c>
      <c r="R68" s="83">
        <v>0</v>
      </c>
    </row>
    <row r="69" spans="1:18" x14ac:dyDescent="0.25">
      <c r="A69" s="82" t="s">
        <v>92</v>
      </c>
      <c r="B69" s="83">
        <f t="shared" si="7"/>
        <v>57</v>
      </c>
      <c r="C69" s="83">
        <v>19</v>
      </c>
      <c r="D69" s="83">
        <v>38</v>
      </c>
      <c r="E69" s="83">
        <v>0</v>
      </c>
      <c r="F69" s="84">
        <f t="shared" si="0"/>
        <v>0.33333333333333331</v>
      </c>
      <c r="G69" s="83">
        <v>0</v>
      </c>
      <c r="H69" s="83">
        <v>4</v>
      </c>
      <c r="I69" s="83">
        <v>7</v>
      </c>
      <c r="J69" s="83">
        <v>11</v>
      </c>
      <c r="K69" s="83">
        <v>0</v>
      </c>
      <c r="L69" s="83">
        <v>0</v>
      </c>
      <c r="M69" s="83">
        <v>4</v>
      </c>
      <c r="N69" s="83">
        <f t="shared" si="6"/>
        <v>26</v>
      </c>
      <c r="O69" s="83">
        <v>20</v>
      </c>
      <c r="P69" s="84">
        <f t="shared" si="1"/>
        <v>0.56521739130434778</v>
      </c>
      <c r="Q69" s="83">
        <v>6</v>
      </c>
      <c r="R69" s="83">
        <v>5</v>
      </c>
    </row>
    <row r="70" spans="1:18" x14ac:dyDescent="0.25">
      <c r="A70" s="82" t="s">
        <v>93</v>
      </c>
      <c r="B70" s="88">
        <f t="shared" si="7"/>
        <v>266</v>
      </c>
      <c r="C70" s="83">
        <v>118</v>
      </c>
      <c r="D70" s="83">
        <v>148</v>
      </c>
      <c r="E70" s="83">
        <v>0</v>
      </c>
      <c r="F70" s="84">
        <f t="shared" si="0"/>
        <v>0.44360902255639095</v>
      </c>
      <c r="G70" s="83">
        <v>0</v>
      </c>
      <c r="H70" s="83">
        <v>55</v>
      </c>
      <c r="I70" s="83">
        <v>49</v>
      </c>
      <c r="J70" s="83">
        <v>62</v>
      </c>
      <c r="K70" s="83">
        <v>7</v>
      </c>
      <c r="L70" s="83">
        <v>0</v>
      </c>
      <c r="M70" s="83">
        <v>9</v>
      </c>
      <c r="N70" s="83">
        <f>SUM(G70:M70)</f>
        <v>182</v>
      </c>
      <c r="O70" s="83">
        <v>67</v>
      </c>
      <c r="P70" s="84">
        <f t="shared" si="1"/>
        <v>0.73092369477911645</v>
      </c>
      <c r="Q70" s="83">
        <v>7</v>
      </c>
      <c r="R70" s="83">
        <v>10</v>
      </c>
    </row>
    <row r="71" spans="1:18" s="3" customFormat="1" x14ac:dyDescent="0.25">
      <c r="A71" s="35" t="s">
        <v>94</v>
      </c>
      <c r="B71" s="86">
        <f t="shared" si="7"/>
        <v>3397</v>
      </c>
      <c r="C71" s="36">
        <f>C50+C51+C53+C54+C55+C56+C57+C58+C59+C65+C69+C70</f>
        <v>1537</v>
      </c>
      <c r="D71" s="36">
        <f t="shared" ref="D71:E71" si="8">D50+D51+D53+D54+D55+D56+D57+D58+D59+D65+D69+D70</f>
        <v>1857</v>
      </c>
      <c r="E71" s="36">
        <f t="shared" si="8"/>
        <v>3</v>
      </c>
      <c r="F71" s="87">
        <f t="shared" si="0"/>
        <v>0.45245805122166616</v>
      </c>
      <c r="G71" s="36">
        <f t="shared" ref="G71" si="9">G50+G51+G53+G54+G55+G56+G57+G58+G59+G65+G69+G70</f>
        <v>2</v>
      </c>
      <c r="H71" s="36">
        <f t="shared" ref="H71" si="10">H50+H51+H53+H54+H55+H56+H57+H58+H59+H65+H69+H70</f>
        <v>737</v>
      </c>
      <c r="I71" s="36">
        <f t="shared" ref="I71" si="11">I50+I51+I53+I54+I55+I56+I57+I58+I59+I65+I69+I70</f>
        <v>587</v>
      </c>
      <c r="J71" s="36">
        <f t="shared" ref="J71" si="12">J50+J51+J53+J54+J55+J56+J57+J58+J59+J65+J69+J70</f>
        <v>642</v>
      </c>
      <c r="K71" s="36">
        <f t="shared" ref="K71" si="13">K50+K51+K53+K54+K55+K56+K57+K58+K59+K65+K69+K70</f>
        <v>35</v>
      </c>
      <c r="L71" s="36">
        <f t="shared" ref="L71" si="14">L50+L51+L53+L54+L55+L56+L57+L58+L59+L65+L69+L70</f>
        <v>1</v>
      </c>
      <c r="M71" s="36">
        <f t="shared" ref="M71" si="15">M50+M51+M53+M54+M55+M56+M57+M58+M59+M65+M69+M70</f>
        <v>115</v>
      </c>
      <c r="N71" s="86">
        <f>SUM(G71:M71)</f>
        <v>2119</v>
      </c>
      <c r="O71" s="36">
        <f t="shared" ref="O71" si="16">O50+O51+O53+O54+O55+O56+O57+O58+O59+O65+O69+O70</f>
        <v>879</v>
      </c>
      <c r="P71" s="87">
        <f t="shared" si="1"/>
        <v>0.70680453635757168</v>
      </c>
      <c r="Q71" s="36">
        <f t="shared" ref="Q71" si="17">Q50+Q51+Q53+Q54+Q55+Q56+Q57+Q58+Q59+Q65+Q69+Q70</f>
        <v>250</v>
      </c>
      <c r="R71" s="36">
        <f t="shared" ref="R71" si="18">R50+R51+R53+R54+R55+R56+R57+R58+R59+R65+R69+R70</f>
        <v>149</v>
      </c>
    </row>
    <row r="72" spans="1:18" x14ac:dyDescent="0.25">
      <c r="A72" s="70" t="s">
        <v>95</v>
      </c>
      <c r="B72" s="88"/>
      <c r="C72" s="88"/>
      <c r="D72" s="88"/>
      <c r="E72" s="88"/>
      <c r="F72" s="89"/>
      <c r="G72" s="88"/>
      <c r="H72" s="88"/>
      <c r="I72" s="88"/>
      <c r="J72" s="88"/>
      <c r="K72" s="88"/>
      <c r="L72" s="88"/>
      <c r="M72" s="88"/>
      <c r="N72" s="88"/>
      <c r="O72" s="88"/>
      <c r="P72" s="89"/>
      <c r="Q72" s="88"/>
      <c r="R72" s="88"/>
    </row>
    <row r="73" spans="1:18" x14ac:dyDescent="0.25">
      <c r="A73" s="91" t="s">
        <v>96</v>
      </c>
      <c r="B73" s="94">
        <f>C73+D73+E73</f>
        <v>121</v>
      </c>
      <c r="C73" s="83">
        <v>26</v>
      </c>
      <c r="D73" s="83">
        <v>95</v>
      </c>
      <c r="E73" s="83">
        <v>0</v>
      </c>
      <c r="F73" s="84">
        <f>C73/B73</f>
        <v>0.21487603305785125</v>
      </c>
      <c r="G73" s="83">
        <v>1</v>
      </c>
      <c r="H73" s="83">
        <v>30</v>
      </c>
      <c r="I73" s="83">
        <v>24</v>
      </c>
      <c r="J73" s="83">
        <v>17</v>
      </c>
      <c r="K73" s="83">
        <v>0</v>
      </c>
      <c r="L73" s="83">
        <v>0</v>
      </c>
      <c r="M73" s="83">
        <v>2</v>
      </c>
      <c r="N73" s="94">
        <f>SUM(G73:M73)</f>
        <v>74</v>
      </c>
      <c r="O73" s="83">
        <v>32</v>
      </c>
      <c r="Q73" s="83">
        <v>11</v>
      </c>
      <c r="R73" s="83">
        <v>4</v>
      </c>
    </row>
    <row r="74" spans="1:18" x14ac:dyDescent="0.25">
      <c r="A74" s="85" t="s">
        <v>200</v>
      </c>
      <c r="B74" s="83">
        <v>65</v>
      </c>
      <c r="C74" s="83">
        <v>14</v>
      </c>
      <c r="D74" s="83">
        <v>51</v>
      </c>
      <c r="E74" s="83">
        <v>0</v>
      </c>
      <c r="F74" s="84">
        <f>C74/B74</f>
        <v>0.2153846153846154</v>
      </c>
      <c r="G74" s="83">
        <v>1</v>
      </c>
      <c r="H74" s="83">
        <v>23</v>
      </c>
      <c r="I74" s="83">
        <v>9</v>
      </c>
      <c r="J74" s="83">
        <v>8</v>
      </c>
      <c r="K74" s="83">
        <v>0</v>
      </c>
      <c r="L74" s="83">
        <v>0</v>
      </c>
      <c r="M74" s="83">
        <v>1</v>
      </c>
      <c r="N74" s="94">
        <f t="shared" ref="N74:N91" si="19">SUM(G74:M74)</f>
        <v>42</v>
      </c>
      <c r="O74" s="83">
        <v>14</v>
      </c>
      <c r="P74" s="84">
        <f>N74/(N74+O74)</f>
        <v>0.75</v>
      </c>
      <c r="Q74" s="83">
        <v>5</v>
      </c>
      <c r="R74" s="83">
        <v>4</v>
      </c>
    </row>
    <row r="75" spans="1:18" x14ac:dyDescent="0.25">
      <c r="A75" s="85" t="s">
        <v>83</v>
      </c>
      <c r="B75" s="83">
        <v>21</v>
      </c>
      <c r="C75" s="83">
        <v>8</v>
      </c>
      <c r="D75" s="83">
        <v>13</v>
      </c>
      <c r="E75" s="83">
        <v>0</v>
      </c>
      <c r="F75" s="84">
        <f t="shared" ref="F75:F127" si="20">C75/B75</f>
        <v>0.38095238095238093</v>
      </c>
      <c r="G75" s="83">
        <v>0</v>
      </c>
      <c r="H75" s="83">
        <v>1</v>
      </c>
      <c r="I75" s="83">
        <v>4</v>
      </c>
      <c r="J75" s="83">
        <v>4</v>
      </c>
      <c r="K75" s="83">
        <v>0</v>
      </c>
      <c r="L75" s="83">
        <v>0</v>
      </c>
      <c r="M75" s="83">
        <v>0</v>
      </c>
      <c r="N75" s="94">
        <f t="shared" si="19"/>
        <v>9</v>
      </c>
      <c r="O75" s="83">
        <v>8</v>
      </c>
      <c r="P75" s="84">
        <f t="shared" ref="P75:P127" si="21">N75/(N75+O75)</f>
        <v>0.52941176470588236</v>
      </c>
      <c r="Q75" s="83">
        <v>4</v>
      </c>
      <c r="R75" s="83">
        <v>0</v>
      </c>
    </row>
    <row r="76" spans="1:18" x14ac:dyDescent="0.25">
      <c r="A76" s="85" t="s">
        <v>84</v>
      </c>
      <c r="B76" s="83">
        <v>12</v>
      </c>
      <c r="C76" s="83">
        <v>3</v>
      </c>
      <c r="D76" s="83">
        <v>9</v>
      </c>
      <c r="E76" s="83">
        <v>0</v>
      </c>
      <c r="F76" s="84">
        <f t="shared" si="20"/>
        <v>0.25</v>
      </c>
      <c r="G76" s="83">
        <v>0</v>
      </c>
      <c r="H76" s="83">
        <v>1</v>
      </c>
      <c r="I76" s="83">
        <v>3</v>
      </c>
      <c r="J76" s="83">
        <v>2</v>
      </c>
      <c r="K76" s="83">
        <v>0</v>
      </c>
      <c r="L76" s="83">
        <v>0</v>
      </c>
      <c r="M76" s="83">
        <v>1</v>
      </c>
      <c r="N76" s="94">
        <f t="shared" si="19"/>
        <v>7</v>
      </c>
      <c r="O76" s="83">
        <v>4</v>
      </c>
      <c r="P76" s="84">
        <f t="shared" si="21"/>
        <v>0.63636363636363635</v>
      </c>
      <c r="Q76" s="83">
        <v>1</v>
      </c>
      <c r="R76" s="83">
        <v>0</v>
      </c>
    </row>
    <row r="77" spans="1:18" x14ac:dyDescent="0.25">
      <c r="A77" s="85" t="s">
        <v>97</v>
      </c>
      <c r="B77" s="83">
        <v>3</v>
      </c>
      <c r="C77" s="83">
        <v>0</v>
      </c>
      <c r="D77" s="83">
        <v>3</v>
      </c>
      <c r="E77" s="83">
        <v>0</v>
      </c>
      <c r="F77" s="84">
        <f t="shared" si="20"/>
        <v>0</v>
      </c>
      <c r="G77" s="83">
        <v>0</v>
      </c>
      <c r="H77" s="83">
        <v>1</v>
      </c>
      <c r="I77" s="83">
        <v>1</v>
      </c>
      <c r="J77" s="83">
        <v>0</v>
      </c>
      <c r="K77" s="83">
        <v>0</v>
      </c>
      <c r="L77" s="83">
        <v>0</v>
      </c>
      <c r="M77" s="83">
        <v>0</v>
      </c>
      <c r="N77" s="94">
        <f t="shared" si="19"/>
        <v>2</v>
      </c>
      <c r="O77" s="83">
        <v>1</v>
      </c>
      <c r="P77" s="84">
        <f t="shared" si="21"/>
        <v>0.66666666666666663</v>
      </c>
      <c r="Q77" s="83">
        <v>0</v>
      </c>
      <c r="R77" s="83">
        <v>0</v>
      </c>
    </row>
    <row r="78" spans="1:18" x14ac:dyDescent="0.25">
      <c r="A78" s="85" t="s">
        <v>86</v>
      </c>
      <c r="B78" s="83">
        <v>20</v>
      </c>
      <c r="C78" s="83">
        <v>1</v>
      </c>
      <c r="D78" s="83">
        <v>19</v>
      </c>
      <c r="E78" s="83">
        <v>0</v>
      </c>
      <c r="F78" s="84">
        <f t="shared" si="20"/>
        <v>0.05</v>
      </c>
      <c r="G78" s="83">
        <v>0</v>
      </c>
      <c r="H78" s="83">
        <v>4</v>
      </c>
      <c r="I78" s="83">
        <v>7</v>
      </c>
      <c r="J78" s="83">
        <v>3</v>
      </c>
      <c r="K78" s="83">
        <v>0</v>
      </c>
      <c r="L78" s="83">
        <v>0</v>
      </c>
      <c r="M78" s="83">
        <v>0</v>
      </c>
      <c r="N78" s="94">
        <f t="shared" si="19"/>
        <v>14</v>
      </c>
      <c r="O78" s="83">
        <v>5</v>
      </c>
      <c r="P78" s="84">
        <f t="shared" si="21"/>
        <v>0.73684210526315785</v>
      </c>
      <c r="Q78" s="83">
        <v>1</v>
      </c>
      <c r="R78" s="83">
        <v>0</v>
      </c>
    </row>
    <row r="79" spans="1:18" x14ac:dyDescent="0.25">
      <c r="A79" s="91" t="s">
        <v>98</v>
      </c>
      <c r="B79" s="94">
        <f>C79+D79+E79</f>
        <v>1864</v>
      </c>
      <c r="C79" s="83">
        <v>846</v>
      </c>
      <c r="D79" s="83">
        <v>1016</v>
      </c>
      <c r="E79" s="83">
        <v>2</v>
      </c>
      <c r="G79" s="83">
        <v>1</v>
      </c>
      <c r="H79" s="83">
        <v>376</v>
      </c>
      <c r="I79" s="83">
        <v>239</v>
      </c>
      <c r="J79" s="83">
        <v>268</v>
      </c>
      <c r="K79" s="83">
        <v>13</v>
      </c>
      <c r="L79" s="83">
        <v>0</v>
      </c>
      <c r="M79" s="83">
        <v>41</v>
      </c>
      <c r="N79" s="94">
        <f t="shared" si="19"/>
        <v>938</v>
      </c>
      <c r="O79" s="83">
        <v>519</v>
      </c>
      <c r="P79" s="84">
        <f t="shared" si="21"/>
        <v>0.64378860672614957</v>
      </c>
      <c r="Q79" s="83">
        <v>346</v>
      </c>
      <c r="R79" s="83">
        <v>61</v>
      </c>
    </row>
    <row r="80" spans="1:18" x14ac:dyDescent="0.25">
      <c r="A80" s="85" t="s">
        <v>200</v>
      </c>
      <c r="B80" s="83">
        <v>599</v>
      </c>
      <c r="C80" s="83">
        <v>245</v>
      </c>
      <c r="D80" s="83">
        <v>353</v>
      </c>
      <c r="E80" s="83">
        <v>1</v>
      </c>
      <c r="F80" s="84">
        <f>C80/B80</f>
        <v>0.4090150250417362</v>
      </c>
      <c r="G80" s="83">
        <v>0</v>
      </c>
      <c r="H80" s="83">
        <v>106</v>
      </c>
      <c r="I80" s="83">
        <v>69</v>
      </c>
      <c r="J80" s="83">
        <v>76</v>
      </c>
      <c r="K80" s="83">
        <v>2</v>
      </c>
      <c r="L80" s="83">
        <v>0</v>
      </c>
      <c r="M80" s="83">
        <v>20</v>
      </c>
      <c r="N80" s="94">
        <f>SUM(G80:M80)</f>
        <v>273</v>
      </c>
      <c r="O80" s="83">
        <v>156</v>
      </c>
      <c r="P80" s="84">
        <f>N80/(N80+O80)</f>
        <v>0.63636363636363635</v>
      </c>
      <c r="Q80" s="83">
        <v>155</v>
      </c>
      <c r="R80" s="83">
        <v>15</v>
      </c>
    </row>
    <row r="81" spans="1:18" x14ac:dyDescent="0.25">
      <c r="A81" s="85" t="s">
        <v>99</v>
      </c>
      <c r="B81" s="83">
        <v>275</v>
      </c>
      <c r="C81" s="83">
        <v>159</v>
      </c>
      <c r="D81" s="83">
        <v>115</v>
      </c>
      <c r="E81" s="83">
        <v>1</v>
      </c>
      <c r="F81" s="84">
        <f t="shared" si="20"/>
        <v>0.57818181818181813</v>
      </c>
      <c r="G81" s="83">
        <v>0</v>
      </c>
      <c r="H81" s="83">
        <v>99</v>
      </c>
      <c r="I81" s="83">
        <v>50</v>
      </c>
      <c r="J81" s="83">
        <v>36</v>
      </c>
      <c r="K81" s="83">
        <v>3</v>
      </c>
      <c r="L81" s="83">
        <v>0</v>
      </c>
      <c r="M81" s="83">
        <v>6</v>
      </c>
      <c r="N81" s="94">
        <f t="shared" si="19"/>
        <v>194</v>
      </c>
      <c r="O81" s="83">
        <v>51</v>
      </c>
      <c r="P81" s="84">
        <f t="shared" si="21"/>
        <v>0.7918367346938775</v>
      </c>
      <c r="Q81" s="83">
        <v>14</v>
      </c>
      <c r="R81" s="83">
        <v>16</v>
      </c>
    </row>
    <row r="82" spans="1:18" ht="16.5" customHeight="1" x14ac:dyDescent="0.25">
      <c r="A82" s="85" t="s">
        <v>100</v>
      </c>
      <c r="B82" s="83">
        <v>162</v>
      </c>
      <c r="C82" s="83">
        <v>55</v>
      </c>
      <c r="D82" s="83">
        <v>107</v>
      </c>
      <c r="E82" s="83">
        <v>0</v>
      </c>
      <c r="F82" s="84">
        <f t="shared" si="20"/>
        <v>0.33950617283950618</v>
      </c>
      <c r="G82" s="83">
        <v>0</v>
      </c>
      <c r="H82" s="83">
        <v>21</v>
      </c>
      <c r="I82" s="83">
        <v>29</v>
      </c>
      <c r="J82" s="83">
        <v>31</v>
      </c>
      <c r="K82" s="83">
        <v>0</v>
      </c>
      <c r="L82" s="83">
        <v>0</v>
      </c>
      <c r="M82" s="83">
        <v>5</v>
      </c>
      <c r="N82" s="94">
        <f t="shared" si="19"/>
        <v>86</v>
      </c>
      <c r="O82" s="83">
        <v>55</v>
      </c>
      <c r="P82" s="84">
        <f t="shared" si="21"/>
        <v>0.60992907801418439</v>
      </c>
      <c r="Q82" s="83">
        <v>14</v>
      </c>
      <c r="R82" s="83">
        <v>7</v>
      </c>
    </row>
    <row r="83" spans="1:18" x14ac:dyDescent="0.25">
      <c r="A83" s="85" t="s">
        <v>101</v>
      </c>
      <c r="B83" s="83">
        <v>273</v>
      </c>
      <c r="C83" s="83">
        <v>100</v>
      </c>
      <c r="D83" s="83">
        <v>173</v>
      </c>
      <c r="E83" s="83">
        <v>0</v>
      </c>
      <c r="F83" s="84">
        <f t="shared" si="20"/>
        <v>0.36630036630036628</v>
      </c>
      <c r="G83" s="83">
        <v>0</v>
      </c>
      <c r="H83" s="83">
        <v>59</v>
      </c>
      <c r="I83" s="83">
        <v>27</v>
      </c>
      <c r="J83" s="83">
        <v>35</v>
      </c>
      <c r="K83" s="83">
        <v>4</v>
      </c>
      <c r="L83" s="83">
        <v>0</v>
      </c>
      <c r="M83" s="83">
        <v>3</v>
      </c>
      <c r="N83" s="94">
        <f t="shared" si="19"/>
        <v>128</v>
      </c>
      <c r="O83" s="83">
        <v>84</v>
      </c>
      <c r="P83" s="84">
        <f t="shared" si="21"/>
        <v>0.60377358490566035</v>
      </c>
      <c r="Q83" s="83">
        <v>51</v>
      </c>
      <c r="R83" s="83">
        <v>10</v>
      </c>
    </row>
    <row r="84" spans="1:18" ht="30" x14ac:dyDescent="0.25">
      <c r="A84" s="90" t="s">
        <v>187</v>
      </c>
      <c r="B84" s="83">
        <v>78</v>
      </c>
      <c r="C84" s="83">
        <v>37</v>
      </c>
      <c r="D84" s="83">
        <v>41</v>
      </c>
      <c r="E84" s="83">
        <v>0</v>
      </c>
      <c r="F84" s="84">
        <f t="shared" si="20"/>
        <v>0.47435897435897434</v>
      </c>
      <c r="G84" s="83">
        <v>0</v>
      </c>
      <c r="H84" s="83">
        <v>18</v>
      </c>
      <c r="I84" s="83">
        <v>15</v>
      </c>
      <c r="J84" s="83">
        <v>9</v>
      </c>
      <c r="K84" s="83">
        <v>1</v>
      </c>
      <c r="L84" s="83">
        <v>0</v>
      </c>
      <c r="M84" s="83">
        <v>1</v>
      </c>
      <c r="N84" s="94">
        <f t="shared" si="19"/>
        <v>44</v>
      </c>
      <c r="O84" s="83">
        <v>18</v>
      </c>
      <c r="P84" s="84">
        <f t="shared" si="21"/>
        <v>0.70967741935483875</v>
      </c>
      <c r="Q84" s="83">
        <v>12</v>
      </c>
      <c r="R84" s="83">
        <v>4</v>
      </c>
    </row>
    <row r="85" spans="1:18" x14ac:dyDescent="0.25">
      <c r="A85" s="85" t="s">
        <v>104</v>
      </c>
      <c r="B85" s="83">
        <v>88</v>
      </c>
      <c r="C85" s="83">
        <v>43</v>
      </c>
      <c r="D85" s="83">
        <v>45</v>
      </c>
      <c r="E85" s="83">
        <v>0</v>
      </c>
      <c r="F85" s="84">
        <f t="shared" si="20"/>
        <v>0.48863636363636365</v>
      </c>
      <c r="G85" s="83">
        <v>0</v>
      </c>
      <c r="H85" s="83">
        <v>12</v>
      </c>
      <c r="I85" s="83">
        <v>11</v>
      </c>
      <c r="J85" s="83">
        <v>15</v>
      </c>
      <c r="K85" s="83">
        <v>1</v>
      </c>
      <c r="L85" s="83">
        <v>0</v>
      </c>
      <c r="M85" s="83">
        <v>1</v>
      </c>
      <c r="N85" s="94">
        <f t="shared" si="19"/>
        <v>40</v>
      </c>
      <c r="O85" s="83">
        <v>14</v>
      </c>
      <c r="P85" s="84">
        <f t="shared" si="21"/>
        <v>0.7407407407407407</v>
      </c>
      <c r="Q85" s="83">
        <v>32</v>
      </c>
      <c r="R85" s="83">
        <v>2</v>
      </c>
    </row>
    <row r="86" spans="1:18" x14ac:dyDescent="0.25">
      <c r="A86" s="85" t="s">
        <v>188</v>
      </c>
      <c r="B86" s="83">
        <v>78</v>
      </c>
      <c r="C86" s="83">
        <v>47</v>
      </c>
      <c r="D86" s="83">
        <v>31</v>
      </c>
      <c r="E86" s="83">
        <v>0</v>
      </c>
      <c r="F86" s="84">
        <f t="shared" si="20"/>
        <v>0.60256410256410253</v>
      </c>
      <c r="G86" s="83">
        <v>1</v>
      </c>
      <c r="H86" s="83">
        <v>10</v>
      </c>
      <c r="I86" s="83">
        <v>12</v>
      </c>
      <c r="J86" s="83">
        <v>22</v>
      </c>
      <c r="K86" s="83">
        <v>1</v>
      </c>
      <c r="L86" s="83">
        <v>0</v>
      </c>
      <c r="M86" s="83">
        <v>1</v>
      </c>
      <c r="N86" s="94">
        <f t="shared" si="19"/>
        <v>47</v>
      </c>
      <c r="O86" s="83">
        <v>23</v>
      </c>
      <c r="P86" s="84">
        <f t="shared" si="21"/>
        <v>0.67142857142857137</v>
      </c>
      <c r="Q86" s="83">
        <v>7</v>
      </c>
      <c r="R86" s="83">
        <v>1</v>
      </c>
    </row>
    <row r="87" spans="1:18" x14ac:dyDescent="0.25">
      <c r="A87" s="85" t="s">
        <v>169</v>
      </c>
      <c r="B87" s="83">
        <v>3</v>
      </c>
      <c r="C87" s="83">
        <v>1</v>
      </c>
      <c r="D87" s="83">
        <v>2</v>
      </c>
      <c r="E87" s="83">
        <v>0</v>
      </c>
      <c r="F87" s="84">
        <f t="shared" si="20"/>
        <v>0.33333333333333331</v>
      </c>
      <c r="G87" s="83">
        <v>0</v>
      </c>
      <c r="H87" s="83">
        <v>0</v>
      </c>
      <c r="I87" s="83">
        <v>1</v>
      </c>
      <c r="J87" s="83">
        <v>0</v>
      </c>
      <c r="K87" s="83">
        <v>1</v>
      </c>
      <c r="L87" s="83">
        <v>0</v>
      </c>
      <c r="M87" s="83">
        <v>0</v>
      </c>
      <c r="N87" s="94">
        <f t="shared" si="19"/>
        <v>2</v>
      </c>
      <c r="O87" s="83">
        <v>1</v>
      </c>
      <c r="P87" s="84">
        <f t="shared" si="21"/>
        <v>0.66666666666666663</v>
      </c>
      <c r="Q87" s="83">
        <v>0</v>
      </c>
      <c r="R87" s="83">
        <v>0</v>
      </c>
    </row>
    <row r="88" spans="1:18" x14ac:dyDescent="0.25">
      <c r="A88" s="85" t="s">
        <v>106</v>
      </c>
      <c r="B88" s="83">
        <v>254</v>
      </c>
      <c r="C88" s="83">
        <v>136</v>
      </c>
      <c r="D88" s="83">
        <v>118</v>
      </c>
      <c r="E88" s="83">
        <v>0</v>
      </c>
      <c r="F88" s="84">
        <f t="shared" si="20"/>
        <v>0.53543307086614178</v>
      </c>
      <c r="G88" s="83">
        <v>0</v>
      </c>
      <c r="H88" s="83">
        <v>42</v>
      </c>
      <c r="I88" s="83">
        <v>23</v>
      </c>
      <c r="J88" s="83">
        <v>40</v>
      </c>
      <c r="K88" s="83">
        <v>0</v>
      </c>
      <c r="L88" s="83">
        <v>0</v>
      </c>
      <c r="M88" s="83">
        <v>4</v>
      </c>
      <c r="N88" s="94">
        <f t="shared" si="19"/>
        <v>109</v>
      </c>
      <c r="O88" s="83">
        <v>92</v>
      </c>
      <c r="P88" s="84">
        <f t="shared" si="21"/>
        <v>0.54228855721393032</v>
      </c>
      <c r="Q88" s="83">
        <v>48</v>
      </c>
      <c r="R88" s="83">
        <v>5</v>
      </c>
    </row>
    <row r="89" spans="1:18" x14ac:dyDescent="0.25">
      <c r="A89" s="85" t="s">
        <v>189</v>
      </c>
      <c r="B89" s="83">
        <v>5</v>
      </c>
      <c r="C89" s="83">
        <v>4</v>
      </c>
      <c r="D89" s="83">
        <v>1</v>
      </c>
      <c r="E89" s="83">
        <v>0</v>
      </c>
      <c r="F89" s="84">
        <f t="shared" si="20"/>
        <v>0.8</v>
      </c>
      <c r="G89" s="83">
        <v>0</v>
      </c>
      <c r="H89" s="83">
        <v>2</v>
      </c>
      <c r="I89" s="83">
        <v>0</v>
      </c>
      <c r="J89" s="83">
        <v>0</v>
      </c>
      <c r="K89" s="83">
        <v>0</v>
      </c>
      <c r="L89" s="83">
        <v>0</v>
      </c>
      <c r="M89" s="83">
        <v>0</v>
      </c>
      <c r="N89" s="94">
        <f t="shared" si="19"/>
        <v>2</v>
      </c>
      <c r="O89" s="83">
        <v>3</v>
      </c>
      <c r="P89" s="84">
        <f t="shared" si="21"/>
        <v>0.4</v>
      </c>
      <c r="Q89" s="83">
        <v>0</v>
      </c>
      <c r="R89" s="83">
        <v>0</v>
      </c>
    </row>
    <row r="90" spans="1:18" x14ac:dyDescent="0.25">
      <c r="A90" s="85" t="s">
        <v>190</v>
      </c>
      <c r="B90" s="83">
        <v>49</v>
      </c>
      <c r="C90" s="83">
        <v>19</v>
      </c>
      <c r="D90" s="83">
        <v>30</v>
      </c>
      <c r="E90" s="83">
        <v>0</v>
      </c>
      <c r="F90" s="84">
        <f t="shared" si="20"/>
        <v>0.38775510204081631</v>
      </c>
      <c r="G90" s="83">
        <v>0</v>
      </c>
      <c r="H90" s="83">
        <v>7</v>
      </c>
      <c r="I90" s="83">
        <v>2</v>
      </c>
      <c r="J90" s="83">
        <v>4</v>
      </c>
      <c r="K90" s="83">
        <v>0</v>
      </c>
      <c r="L90" s="83">
        <v>0</v>
      </c>
      <c r="M90" s="83">
        <v>0</v>
      </c>
      <c r="N90" s="94">
        <f t="shared" si="19"/>
        <v>13</v>
      </c>
      <c r="O90" s="83">
        <v>22</v>
      </c>
      <c r="P90" s="84">
        <f t="shared" si="21"/>
        <v>0.37142857142857144</v>
      </c>
      <c r="Q90" s="83">
        <v>13</v>
      </c>
      <c r="R90" s="83">
        <v>1</v>
      </c>
    </row>
    <row r="91" spans="1:18" s="3" customFormat="1" x14ac:dyDescent="0.25">
      <c r="A91" s="35" t="s">
        <v>111</v>
      </c>
      <c r="B91" s="36">
        <v>1985</v>
      </c>
      <c r="C91" s="36">
        <f>C73+C79</f>
        <v>872</v>
      </c>
      <c r="D91" s="36">
        <f t="shared" ref="D91:R91" si="22">D73+D79</f>
        <v>1111</v>
      </c>
      <c r="E91" s="36">
        <f t="shared" si="22"/>
        <v>2</v>
      </c>
      <c r="F91" s="87">
        <f t="shared" si="20"/>
        <v>0.43929471032745593</v>
      </c>
      <c r="G91" s="36">
        <f t="shared" si="22"/>
        <v>2</v>
      </c>
      <c r="H91" s="36">
        <f t="shared" si="22"/>
        <v>406</v>
      </c>
      <c r="I91" s="36">
        <f t="shared" si="22"/>
        <v>263</v>
      </c>
      <c r="J91" s="36">
        <f t="shared" si="22"/>
        <v>285</v>
      </c>
      <c r="K91" s="36">
        <f t="shared" si="22"/>
        <v>13</v>
      </c>
      <c r="L91" s="36">
        <f t="shared" si="22"/>
        <v>0</v>
      </c>
      <c r="M91" s="36">
        <f t="shared" si="22"/>
        <v>43</v>
      </c>
      <c r="N91" s="99">
        <f t="shared" si="19"/>
        <v>1012</v>
      </c>
      <c r="O91" s="36">
        <f t="shared" si="22"/>
        <v>551</v>
      </c>
      <c r="P91" s="87">
        <f t="shared" si="21"/>
        <v>0.6474728087012156</v>
      </c>
      <c r="Q91" s="36">
        <f t="shared" si="22"/>
        <v>357</v>
      </c>
      <c r="R91" s="36">
        <f t="shared" si="22"/>
        <v>65</v>
      </c>
    </row>
    <row r="92" spans="1:18" x14ac:dyDescent="0.25">
      <c r="A92" s="70" t="s">
        <v>170</v>
      </c>
      <c r="B92" s="83"/>
      <c r="C92" s="83"/>
      <c r="D92" s="83"/>
      <c r="E92" s="83"/>
      <c r="F92" s="84"/>
      <c r="G92" s="83"/>
      <c r="H92" s="83"/>
      <c r="I92" s="83"/>
      <c r="J92" s="83"/>
      <c r="K92" s="83"/>
      <c r="L92" s="83"/>
      <c r="M92" s="83"/>
      <c r="N92" s="83"/>
      <c r="O92" s="83"/>
      <c r="P92" s="84"/>
      <c r="Q92" s="83"/>
      <c r="R92" s="83"/>
    </row>
    <row r="93" spans="1:18" x14ac:dyDescent="0.25">
      <c r="A93" s="82" t="s">
        <v>191</v>
      </c>
      <c r="B93" s="94">
        <f>C93+D93+E93</f>
        <v>91</v>
      </c>
      <c r="C93" s="83">
        <v>70</v>
      </c>
      <c r="D93" s="83">
        <v>19</v>
      </c>
      <c r="E93" s="83">
        <v>2</v>
      </c>
      <c r="F93" s="84">
        <f t="shared" si="20"/>
        <v>0.76923076923076927</v>
      </c>
      <c r="G93" s="83">
        <v>0</v>
      </c>
      <c r="H93" s="83">
        <v>13</v>
      </c>
      <c r="I93" s="83">
        <v>10</v>
      </c>
      <c r="J93" s="83">
        <v>6</v>
      </c>
      <c r="K93" s="83">
        <v>0</v>
      </c>
      <c r="L93" s="83">
        <v>0</v>
      </c>
      <c r="M93" s="83">
        <v>1</v>
      </c>
      <c r="N93" s="94">
        <f>SUM(G93:M93)</f>
        <v>30</v>
      </c>
      <c r="O93" s="83">
        <v>59</v>
      </c>
      <c r="P93" s="84">
        <f t="shared" si="21"/>
        <v>0.33707865168539325</v>
      </c>
      <c r="Q93" s="83">
        <v>0</v>
      </c>
      <c r="R93" s="83">
        <v>2</v>
      </c>
    </row>
    <row r="94" spans="1:18" x14ac:dyDescent="0.25">
      <c r="A94" s="91" t="s">
        <v>116</v>
      </c>
      <c r="B94" s="94">
        <f>C94+D94+E94</f>
        <v>681</v>
      </c>
      <c r="C94" s="83">
        <v>473</v>
      </c>
      <c r="D94" s="83">
        <v>208</v>
      </c>
      <c r="E94" s="83">
        <v>0</v>
      </c>
      <c r="G94" s="83">
        <v>2</v>
      </c>
      <c r="H94" s="83">
        <v>96</v>
      </c>
      <c r="I94" s="83">
        <v>150</v>
      </c>
      <c r="J94" s="83">
        <v>125</v>
      </c>
      <c r="K94" s="83">
        <v>14</v>
      </c>
      <c r="L94" s="83">
        <v>0</v>
      </c>
      <c r="M94" s="83">
        <v>32</v>
      </c>
      <c r="N94" s="94">
        <f>SUM(G94:M94)</f>
        <v>419</v>
      </c>
      <c r="O94" s="83">
        <v>228</v>
      </c>
      <c r="P94" s="84">
        <f t="shared" si="21"/>
        <v>0.6476043276661515</v>
      </c>
      <c r="Q94" s="83">
        <v>12</v>
      </c>
      <c r="R94" s="83">
        <v>22</v>
      </c>
    </row>
    <row r="95" spans="1:18" x14ac:dyDescent="0.25">
      <c r="A95" s="85" t="s">
        <v>200</v>
      </c>
      <c r="B95" s="94">
        <f t="shared" ref="B95:B103" si="23">C95+D95+E95</f>
        <v>677</v>
      </c>
      <c r="C95" s="83">
        <v>471</v>
      </c>
      <c r="D95" s="83">
        <v>206</v>
      </c>
      <c r="E95" s="83">
        <v>0</v>
      </c>
      <c r="F95" s="84">
        <f>C95/B95</f>
        <v>0.69571639586410639</v>
      </c>
      <c r="G95" s="83">
        <v>2</v>
      </c>
      <c r="H95" s="83">
        <v>95</v>
      </c>
      <c r="I95" s="83">
        <v>149</v>
      </c>
      <c r="J95" s="83">
        <v>124</v>
      </c>
      <c r="K95" s="83">
        <v>14</v>
      </c>
      <c r="L95" s="83">
        <v>0</v>
      </c>
      <c r="M95" s="83">
        <v>32</v>
      </c>
      <c r="N95" s="94">
        <f t="shared" ref="N95:N103" si="24">SUM(G95:M95)</f>
        <v>416</v>
      </c>
      <c r="O95" s="83">
        <v>227</v>
      </c>
      <c r="P95" s="84">
        <f>N95/(N95+O95)</f>
        <v>0.64696734059097982</v>
      </c>
      <c r="Q95" s="83">
        <v>12</v>
      </c>
      <c r="R95" s="83">
        <v>22</v>
      </c>
    </row>
    <row r="96" spans="1:18" x14ac:dyDescent="0.25">
      <c r="A96" s="85" t="s">
        <v>192</v>
      </c>
      <c r="B96" s="94">
        <f t="shared" si="23"/>
        <v>2</v>
      </c>
      <c r="C96" s="83">
        <v>1</v>
      </c>
      <c r="D96" s="83">
        <v>1</v>
      </c>
      <c r="E96" s="83">
        <v>0</v>
      </c>
      <c r="F96" s="84">
        <f t="shared" si="20"/>
        <v>0.5</v>
      </c>
      <c r="G96" s="83">
        <v>0</v>
      </c>
      <c r="H96" s="83">
        <v>1</v>
      </c>
      <c r="I96" s="83">
        <v>0</v>
      </c>
      <c r="J96" s="83">
        <v>1</v>
      </c>
      <c r="K96" s="83">
        <v>0</v>
      </c>
      <c r="L96" s="83">
        <v>0</v>
      </c>
      <c r="M96" s="83">
        <v>0</v>
      </c>
      <c r="N96" s="94">
        <f t="shared" si="24"/>
        <v>2</v>
      </c>
      <c r="O96" s="83">
        <v>0</v>
      </c>
      <c r="P96" s="84">
        <f t="shared" si="21"/>
        <v>1</v>
      </c>
      <c r="Q96" s="83">
        <v>0</v>
      </c>
      <c r="R96" s="83">
        <v>0</v>
      </c>
    </row>
    <row r="97" spans="1:18" x14ac:dyDescent="0.25">
      <c r="A97" s="85" t="s">
        <v>171</v>
      </c>
      <c r="B97" s="94">
        <f t="shared" si="23"/>
        <v>2</v>
      </c>
      <c r="C97" s="83">
        <v>1</v>
      </c>
      <c r="D97" s="83">
        <v>1</v>
      </c>
      <c r="E97" s="83">
        <v>0</v>
      </c>
      <c r="F97" s="84">
        <f t="shared" si="20"/>
        <v>0.5</v>
      </c>
      <c r="G97" s="83">
        <v>0</v>
      </c>
      <c r="H97" s="83">
        <v>0</v>
      </c>
      <c r="I97" s="83">
        <v>1</v>
      </c>
      <c r="J97" s="83">
        <v>0</v>
      </c>
      <c r="K97" s="83">
        <v>0</v>
      </c>
      <c r="L97" s="83">
        <v>0</v>
      </c>
      <c r="M97" s="83">
        <v>0</v>
      </c>
      <c r="N97" s="94">
        <f t="shared" si="24"/>
        <v>1</v>
      </c>
      <c r="O97" s="83">
        <v>1</v>
      </c>
      <c r="P97" s="84">
        <f t="shared" si="21"/>
        <v>0.5</v>
      </c>
      <c r="Q97" s="83">
        <v>0</v>
      </c>
      <c r="R97" s="83">
        <v>0</v>
      </c>
    </row>
    <row r="98" spans="1:18" x14ac:dyDescent="0.25">
      <c r="A98" s="82" t="s">
        <v>117</v>
      </c>
      <c r="B98" s="94">
        <f t="shared" si="23"/>
        <v>821</v>
      </c>
      <c r="C98" s="83">
        <v>700</v>
      </c>
      <c r="D98" s="83">
        <v>121</v>
      </c>
      <c r="E98" s="83">
        <v>0</v>
      </c>
      <c r="F98" s="84">
        <f t="shared" si="20"/>
        <v>0.85261875761266748</v>
      </c>
      <c r="G98" s="83">
        <v>1</v>
      </c>
      <c r="H98" s="83">
        <v>92</v>
      </c>
      <c r="I98" s="83">
        <v>113</v>
      </c>
      <c r="J98" s="83">
        <v>89</v>
      </c>
      <c r="K98" s="83">
        <v>5</v>
      </c>
      <c r="L98" s="83">
        <v>0</v>
      </c>
      <c r="M98" s="83">
        <v>24</v>
      </c>
      <c r="N98" s="94">
        <f t="shared" si="24"/>
        <v>324</v>
      </c>
      <c r="O98" s="83">
        <v>454</v>
      </c>
      <c r="P98" s="84">
        <f t="shared" si="21"/>
        <v>0.41645244215938304</v>
      </c>
      <c r="Q98" s="83">
        <v>9</v>
      </c>
      <c r="R98" s="83">
        <v>34</v>
      </c>
    </row>
    <row r="99" spans="1:18" x14ac:dyDescent="0.25">
      <c r="A99" s="91" t="s">
        <v>193</v>
      </c>
      <c r="B99" s="94">
        <f t="shared" si="23"/>
        <v>167</v>
      </c>
      <c r="C99" s="83">
        <v>147</v>
      </c>
      <c r="D99" s="83">
        <v>18</v>
      </c>
      <c r="E99" s="83">
        <v>2</v>
      </c>
      <c r="F99" s="84">
        <f t="shared" si="20"/>
        <v>0.88023952095808389</v>
      </c>
      <c r="G99" s="83">
        <v>0</v>
      </c>
      <c r="H99" s="83">
        <v>6</v>
      </c>
      <c r="I99" s="83">
        <v>28</v>
      </c>
      <c r="J99" s="83">
        <v>18</v>
      </c>
      <c r="K99" s="83">
        <v>3</v>
      </c>
      <c r="L99" s="83">
        <v>0</v>
      </c>
      <c r="M99" s="83">
        <v>3</v>
      </c>
      <c r="N99" s="94">
        <f t="shared" si="24"/>
        <v>58</v>
      </c>
      <c r="O99" s="83">
        <v>97</v>
      </c>
      <c r="P99" s="84">
        <f t="shared" si="21"/>
        <v>0.37419354838709679</v>
      </c>
      <c r="Q99" s="83">
        <v>0</v>
      </c>
      <c r="R99" s="83">
        <v>12</v>
      </c>
    </row>
    <row r="100" spans="1:18" x14ac:dyDescent="0.25">
      <c r="A100" s="91"/>
      <c r="B100" s="94">
        <f>C100+D100+E100</f>
        <v>150</v>
      </c>
      <c r="C100" s="83">
        <v>132</v>
      </c>
      <c r="D100" s="83">
        <v>16</v>
      </c>
      <c r="E100" s="83">
        <v>2</v>
      </c>
      <c r="F100" s="84">
        <f>C100/B100</f>
        <v>0.88</v>
      </c>
      <c r="G100" s="83">
        <v>0</v>
      </c>
      <c r="H100" s="83">
        <v>6</v>
      </c>
      <c r="I100" s="83">
        <v>27</v>
      </c>
      <c r="J100" s="83">
        <v>16</v>
      </c>
      <c r="K100" s="83">
        <v>2</v>
      </c>
      <c r="L100" s="83">
        <v>0</v>
      </c>
      <c r="M100" s="83">
        <v>3</v>
      </c>
      <c r="N100" s="94">
        <f>SUM(G100:M100)</f>
        <v>54</v>
      </c>
      <c r="O100" s="83">
        <v>89</v>
      </c>
      <c r="P100" s="84">
        <f>N100/(N100+O100)</f>
        <v>0.3776223776223776</v>
      </c>
      <c r="Q100" s="83">
        <v>0</v>
      </c>
      <c r="R100" s="83">
        <v>7</v>
      </c>
    </row>
    <row r="101" spans="1:18" x14ac:dyDescent="0.25">
      <c r="A101" s="85" t="s">
        <v>119</v>
      </c>
      <c r="B101" s="94">
        <f t="shared" si="23"/>
        <v>11</v>
      </c>
      <c r="C101" s="83">
        <v>10</v>
      </c>
      <c r="D101" s="83">
        <v>1</v>
      </c>
      <c r="E101" s="83">
        <v>0</v>
      </c>
      <c r="F101" s="84">
        <f t="shared" si="20"/>
        <v>0.90909090909090906</v>
      </c>
      <c r="G101" s="83">
        <v>0</v>
      </c>
      <c r="H101" s="83">
        <v>0</v>
      </c>
      <c r="I101" s="83">
        <v>1</v>
      </c>
      <c r="J101" s="83">
        <v>0</v>
      </c>
      <c r="K101" s="83">
        <v>0</v>
      </c>
      <c r="L101" s="83">
        <v>0</v>
      </c>
      <c r="M101" s="83">
        <v>0</v>
      </c>
      <c r="N101" s="94">
        <f t="shared" si="24"/>
        <v>1</v>
      </c>
      <c r="O101" s="83">
        <v>6</v>
      </c>
      <c r="P101" s="84">
        <f t="shared" si="21"/>
        <v>0.14285714285714285</v>
      </c>
      <c r="Q101" s="83">
        <v>0</v>
      </c>
      <c r="R101" s="83">
        <v>4</v>
      </c>
    </row>
    <row r="102" spans="1:18" ht="15" customHeight="1" x14ac:dyDescent="0.25">
      <c r="A102" s="85" t="s">
        <v>172</v>
      </c>
      <c r="B102" s="94">
        <f t="shared" si="23"/>
        <v>6</v>
      </c>
      <c r="C102" s="83">
        <v>5</v>
      </c>
      <c r="D102" s="83">
        <v>1</v>
      </c>
      <c r="E102" s="83">
        <v>0</v>
      </c>
      <c r="F102" s="84">
        <f t="shared" si="20"/>
        <v>0.83333333333333337</v>
      </c>
      <c r="G102" s="83">
        <v>0</v>
      </c>
      <c r="H102" s="83">
        <v>0</v>
      </c>
      <c r="I102" s="83">
        <v>0</v>
      </c>
      <c r="J102" s="83">
        <v>2</v>
      </c>
      <c r="K102" s="83">
        <v>1</v>
      </c>
      <c r="L102" s="83">
        <v>0</v>
      </c>
      <c r="M102" s="83">
        <v>0</v>
      </c>
      <c r="N102" s="94">
        <f t="shared" si="24"/>
        <v>3</v>
      </c>
      <c r="O102" s="83">
        <v>2</v>
      </c>
      <c r="P102" s="84">
        <f t="shared" si="21"/>
        <v>0.6</v>
      </c>
      <c r="Q102" s="83">
        <v>0</v>
      </c>
      <c r="R102" s="83">
        <v>1</v>
      </c>
    </row>
    <row r="103" spans="1:18" s="3" customFormat="1" x14ac:dyDescent="0.25">
      <c r="A103" s="35" t="s">
        <v>122</v>
      </c>
      <c r="B103" s="98">
        <f t="shared" si="23"/>
        <v>1760</v>
      </c>
      <c r="C103" s="36">
        <f>C93+C94+C98+C99</f>
        <v>1390</v>
      </c>
      <c r="D103" s="36">
        <f t="shared" ref="D103:R103" si="25">D93+D94+D98+D99</f>
        <v>366</v>
      </c>
      <c r="E103" s="36">
        <f t="shared" si="25"/>
        <v>4</v>
      </c>
      <c r="F103" s="71">
        <f t="shared" si="20"/>
        <v>0.78977272727272729</v>
      </c>
      <c r="G103" s="36">
        <f t="shared" si="25"/>
        <v>3</v>
      </c>
      <c r="H103" s="36">
        <f t="shared" si="25"/>
        <v>207</v>
      </c>
      <c r="I103" s="36">
        <f t="shared" si="25"/>
        <v>301</v>
      </c>
      <c r="J103" s="36">
        <f t="shared" si="25"/>
        <v>238</v>
      </c>
      <c r="K103" s="36">
        <f t="shared" si="25"/>
        <v>22</v>
      </c>
      <c r="L103" s="36">
        <f t="shared" si="25"/>
        <v>0</v>
      </c>
      <c r="M103" s="36">
        <f t="shared" si="25"/>
        <v>60</v>
      </c>
      <c r="N103" s="98">
        <f t="shared" si="24"/>
        <v>831</v>
      </c>
      <c r="O103" s="36">
        <f t="shared" si="25"/>
        <v>838</v>
      </c>
      <c r="P103" s="71">
        <f t="shared" si="21"/>
        <v>0.49790293588975432</v>
      </c>
      <c r="Q103" s="36">
        <f t="shared" si="25"/>
        <v>21</v>
      </c>
      <c r="R103" s="36">
        <f t="shared" si="25"/>
        <v>70</v>
      </c>
    </row>
    <row r="104" spans="1:18" x14ac:dyDescent="0.25">
      <c r="A104" s="70" t="s">
        <v>123</v>
      </c>
      <c r="B104" s="88"/>
      <c r="C104" s="88"/>
      <c r="D104" s="88"/>
      <c r="E104" s="88"/>
      <c r="F104" s="89"/>
      <c r="G104" s="88"/>
      <c r="H104" s="88"/>
      <c r="I104" s="88"/>
      <c r="J104" s="88"/>
      <c r="K104" s="88"/>
      <c r="L104" s="88"/>
      <c r="M104" s="88"/>
      <c r="N104" s="88"/>
      <c r="O104" s="88"/>
      <c r="P104" s="89"/>
      <c r="Q104" s="88"/>
      <c r="R104" s="88"/>
    </row>
    <row r="105" spans="1:18" s="32" customFormat="1" x14ac:dyDescent="0.25">
      <c r="A105" s="82" t="s">
        <v>194</v>
      </c>
      <c r="B105" s="63">
        <f>C105+D105+E105</f>
        <v>299</v>
      </c>
      <c r="C105" s="83">
        <v>279</v>
      </c>
      <c r="D105" s="83">
        <v>20</v>
      </c>
      <c r="E105" s="83">
        <v>0</v>
      </c>
      <c r="F105" s="84">
        <f>C105/B105</f>
        <v>0.93311036789297663</v>
      </c>
      <c r="G105" s="83">
        <v>4</v>
      </c>
      <c r="H105" s="83">
        <v>31</v>
      </c>
      <c r="I105" s="83">
        <v>50</v>
      </c>
      <c r="J105" s="83">
        <v>65</v>
      </c>
      <c r="K105" s="83">
        <v>5</v>
      </c>
      <c r="L105" s="83">
        <v>0</v>
      </c>
      <c r="M105" s="83">
        <v>10</v>
      </c>
      <c r="N105" s="63">
        <f>SUM(G105:M105)</f>
        <v>165</v>
      </c>
      <c r="O105" s="83">
        <v>118</v>
      </c>
      <c r="P105" s="84">
        <f>N105/(N105+O105)</f>
        <v>0.58303886925795056</v>
      </c>
      <c r="Q105" s="83">
        <v>7</v>
      </c>
      <c r="R105" s="83">
        <v>9</v>
      </c>
    </row>
    <row r="106" spans="1:18" x14ac:dyDescent="0.25">
      <c r="A106" s="90" t="s">
        <v>200</v>
      </c>
      <c r="B106" s="83">
        <v>177</v>
      </c>
      <c r="C106" s="83">
        <v>163</v>
      </c>
      <c r="D106" s="83">
        <v>14</v>
      </c>
      <c r="E106" s="83">
        <v>0</v>
      </c>
      <c r="F106" s="84">
        <f>C106/B106</f>
        <v>0.92090395480225984</v>
      </c>
      <c r="G106" s="83">
        <v>3</v>
      </c>
      <c r="H106" s="83">
        <v>19</v>
      </c>
      <c r="I106" s="83">
        <v>24</v>
      </c>
      <c r="J106" s="83">
        <v>38</v>
      </c>
      <c r="K106" s="83">
        <v>3</v>
      </c>
      <c r="L106" s="83">
        <v>0</v>
      </c>
      <c r="M106" s="83">
        <v>8</v>
      </c>
      <c r="N106" s="94">
        <f t="shared" ref="N106:N114" si="26">SUM(G106:M106)</f>
        <v>95</v>
      </c>
      <c r="O106" s="83">
        <v>73</v>
      </c>
      <c r="P106" s="84">
        <f>N106/(N106+O106)</f>
        <v>0.56547619047619047</v>
      </c>
      <c r="Q106" s="83">
        <v>5</v>
      </c>
      <c r="R106" s="83">
        <v>4</v>
      </c>
    </row>
    <row r="107" spans="1:18" x14ac:dyDescent="0.25">
      <c r="A107" s="85" t="s">
        <v>201</v>
      </c>
      <c r="B107" s="83">
        <v>1</v>
      </c>
      <c r="C107" s="83">
        <v>1</v>
      </c>
      <c r="D107" s="83">
        <v>0</v>
      </c>
      <c r="E107" s="83">
        <v>0</v>
      </c>
      <c r="F107" s="84">
        <f t="shared" si="20"/>
        <v>1</v>
      </c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94">
        <f t="shared" si="26"/>
        <v>0</v>
      </c>
      <c r="O107" s="83">
        <v>1</v>
      </c>
      <c r="P107" s="84">
        <f t="shared" si="21"/>
        <v>0</v>
      </c>
      <c r="Q107" s="83">
        <v>0</v>
      </c>
      <c r="R107" s="83">
        <v>0</v>
      </c>
    </row>
    <row r="108" spans="1:18" x14ac:dyDescent="0.25">
      <c r="A108" s="85" t="s">
        <v>125</v>
      </c>
      <c r="B108" s="83">
        <v>75</v>
      </c>
      <c r="C108" s="83">
        <v>70</v>
      </c>
      <c r="D108" s="83">
        <v>5</v>
      </c>
      <c r="E108" s="83">
        <v>0</v>
      </c>
      <c r="F108" s="84">
        <f t="shared" si="20"/>
        <v>0.93333333333333335</v>
      </c>
      <c r="G108" s="83">
        <v>1</v>
      </c>
      <c r="H108" s="83">
        <v>6</v>
      </c>
      <c r="I108" s="83">
        <v>16</v>
      </c>
      <c r="J108" s="83">
        <v>13</v>
      </c>
      <c r="K108" s="83">
        <v>2</v>
      </c>
      <c r="L108" s="83">
        <v>0</v>
      </c>
      <c r="M108" s="83">
        <v>1</v>
      </c>
      <c r="N108" s="94">
        <f t="shared" si="26"/>
        <v>39</v>
      </c>
      <c r="O108" s="83">
        <v>33</v>
      </c>
      <c r="P108" s="84">
        <f t="shared" si="21"/>
        <v>0.54166666666666663</v>
      </c>
      <c r="Q108" s="83">
        <v>1</v>
      </c>
      <c r="R108" s="83">
        <v>2</v>
      </c>
    </row>
    <row r="109" spans="1:18" x14ac:dyDescent="0.25">
      <c r="A109" s="85" t="s">
        <v>126</v>
      </c>
      <c r="B109" s="83">
        <v>11</v>
      </c>
      <c r="C109" s="83">
        <v>11</v>
      </c>
      <c r="D109" s="83">
        <v>0</v>
      </c>
      <c r="E109" s="83">
        <v>0</v>
      </c>
      <c r="F109" s="84">
        <f t="shared" si="20"/>
        <v>1</v>
      </c>
      <c r="G109" s="83">
        <v>0</v>
      </c>
      <c r="H109" s="83">
        <v>0</v>
      </c>
      <c r="I109" s="83">
        <v>2</v>
      </c>
      <c r="J109" s="83">
        <v>4</v>
      </c>
      <c r="K109" s="83">
        <v>0</v>
      </c>
      <c r="L109" s="83">
        <v>0</v>
      </c>
      <c r="M109" s="83">
        <v>1</v>
      </c>
      <c r="N109" s="94">
        <f t="shared" si="26"/>
        <v>7</v>
      </c>
      <c r="O109" s="83">
        <v>3</v>
      </c>
      <c r="P109" s="84">
        <f t="shared" si="21"/>
        <v>0.7</v>
      </c>
      <c r="Q109" s="83">
        <v>0</v>
      </c>
      <c r="R109" s="83">
        <v>1</v>
      </c>
    </row>
    <row r="110" spans="1:18" x14ac:dyDescent="0.25">
      <c r="A110" s="85" t="s">
        <v>195</v>
      </c>
      <c r="B110" s="83">
        <v>4</v>
      </c>
      <c r="C110" s="83">
        <v>4</v>
      </c>
      <c r="D110" s="83">
        <v>0</v>
      </c>
      <c r="E110" s="83">
        <v>0</v>
      </c>
      <c r="F110" s="84">
        <f t="shared" si="20"/>
        <v>1</v>
      </c>
      <c r="G110" s="83">
        <v>0</v>
      </c>
      <c r="H110" s="83">
        <v>0</v>
      </c>
      <c r="I110" s="83">
        <v>1</v>
      </c>
      <c r="J110" s="83">
        <v>0</v>
      </c>
      <c r="K110" s="83">
        <v>0</v>
      </c>
      <c r="L110" s="83">
        <v>0</v>
      </c>
      <c r="M110" s="83">
        <v>0</v>
      </c>
      <c r="N110" s="94">
        <f t="shared" si="26"/>
        <v>1</v>
      </c>
      <c r="O110" s="83">
        <v>3</v>
      </c>
      <c r="P110" s="84">
        <f t="shared" si="21"/>
        <v>0.25</v>
      </c>
      <c r="Q110" s="83">
        <v>0</v>
      </c>
      <c r="R110" s="83">
        <v>0</v>
      </c>
    </row>
    <row r="111" spans="1:18" x14ac:dyDescent="0.25">
      <c r="A111" s="85" t="s">
        <v>128</v>
      </c>
      <c r="B111" s="83">
        <v>16</v>
      </c>
      <c r="C111" s="83">
        <v>15</v>
      </c>
      <c r="D111" s="83">
        <v>1</v>
      </c>
      <c r="E111" s="83">
        <v>0</v>
      </c>
      <c r="F111" s="84">
        <f t="shared" si="20"/>
        <v>0.9375</v>
      </c>
      <c r="G111" s="83">
        <v>0</v>
      </c>
      <c r="H111" s="83">
        <v>2</v>
      </c>
      <c r="I111" s="83">
        <v>4</v>
      </c>
      <c r="J111" s="83">
        <v>7</v>
      </c>
      <c r="K111" s="83">
        <v>0</v>
      </c>
      <c r="L111" s="83">
        <v>0</v>
      </c>
      <c r="M111" s="83">
        <v>0</v>
      </c>
      <c r="N111" s="94">
        <f t="shared" si="26"/>
        <v>13</v>
      </c>
      <c r="O111" s="83">
        <v>2</v>
      </c>
      <c r="P111" s="84">
        <f t="shared" si="21"/>
        <v>0.8666666666666667</v>
      </c>
      <c r="Q111" s="83">
        <v>0</v>
      </c>
      <c r="R111" s="83">
        <v>1</v>
      </c>
    </row>
    <row r="112" spans="1:18" x14ac:dyDescent="0.25">
      <c r="A112" s="85" t="s">
        <v>129</v>
      </c>
      <c r="B112" s="83">
        <v>15</v>
      </c>
      <c r="C112" s="83">
        <v>15</v>
      </c>
      <c r="D112" s="83">
        <v>0</v>
      </c>
      <c r="E112" s="83">
        <v>0</v>
      </c>
      <c r="F112" s="84">
        <f t="shared" si="20"/>
        <v>1</v>
      </c>
      <c r="G112" s="83">
        <v>0</v>
      </c>
      <c r="H112" s="83">
        <v>4</v>
      </c>
      <c r="I112" s="83">
        <v>3</v>
      </c>
      <c r="J112" s="83">
        <v>3</v>
      </c>
      <c r="K112" s="83">
        <v>0</v>
      </c>
      <c r="L112" s="83">
        <v>0</v>
      </c>
      <c r="M112" s="83">
        <v>0</v>
      </c>
      <c r="N112" s="94">
        <f t="shared" si="26"/>
        <v>10</v>
      </c>
      <c r="O112" s="83">
        <v>3</v>
      </c>
      <c r="P112" s="84">
        <f t="shared" si="21"/>
        <v>0.76923076923076927</v>
      </c>
      <c r="Q112" s="83">
        <v>1</v>
      </c>
      <c r="R112" s="83">
        <v>1</v>
      </c>
    </row>
    <row r="113" spans="1:27" x14ac:dyDescent="0.25">
      <c r="A113" s="82" t="s">
        <v>175</v>
      </c>
      <c r="B113" s="83">
        <v>59</v>
      </c>
      <c r="C113" s="83">
        <v>13</v>
      </c>
      <c r="D113" s="83">
        <v>46</v>
      </c>
      <c r="E113" s="83">
        <v>0</v>
      </c>
      <c r="F113" s="84">
        <f t="shared" si="20"/>
        <v>0.22033898305084745</v>
      </c>
      <c r="G113" s="83">
        <v>0</v>
      </c>
      <c r="H113" s="83">
        <v>2</v>
      </c>
      <c r="I113" s="83">
        <v>7</v>
      </c>
      <c r="J113" s="83">
        <v>10</v>
      </c>
      <c r="K113" s="83">
        <v>0</v>
      </c>
      <c r="L113" s="83">
        <v>0</v>
      </c>
      <c r="M113" s="83">
        <v>2</v>
      </c>
      <c r="N113" s="94">
        <f t="shared" si="26"/>
        <v>21</v>
      </c>
      <c r="O113" s="83">
        <v>36</v>
      </c>
      <c r="P113" s="84">
        <f t="shared" si="21"/>
        <v>0.36842105263157893</v>
      </c>
      <c r="Q113" s="83">
        <v>0</v>
      </c>
      <c r="R113" s="83">
        <v>2</v>
      </c>
    </row>
    <row r="114" spans="1:27" s="3" customFormat="1" x14ac:dyDescent="0.25">
      <c r="A114" s="35" t="s">
        <v>131</v>
      </c>
      <c r="B114" s="36">
        <v>358</v>
      </c>
      <c r="C114" s="36">
        <f>C105+C113</f>
        <v>292</v>
      </c>
      <c r="D114" s="36">
        <f t="shared" ref="D114:R114" si="27">D105+D113</f>
        <v>66</v>
      </c>
      <c r="E114" s="36">
        <f t="shared" si="27"/>
        <v>0</v>
      </c>
      <c r="F114" s="71">
        <f t="shared" si="20"/>
        <v>0.81564245810055869</v>
      </c>
      <c r="G114" s="36">
        <f t="shared" si="27"/>
        <v>4</v>
      </c>
      <c r="H114" s="36">
        <f t="shared" si="27"/>
        <v>33</v>
      </c>
      <c r="I114" s="36">
        <f t="shared" si="27"/>
        <v>57</v>
      </c>
      <c r="J114" s="36">
        <f t="shared" si="27"/>
        <v>75</v>
      </c>
      <c r="K114" s="36">
        <f t="shared" si="27"/>
        <v>5</v>
      </c>
      <c r="L114" s="36">
        <f t="shared" si="27"/>
        <v>0</v>
      </c>
      <c r="M114" s="36">
        <f t="shared" si="27"/>
        <v>12</v>
      </c>
      <c r="N114" s="98">
        <f t="shared" si="26"/>
        <v>186</v>
      </c>
      <c r="O114" s="36">
        <f t="shared" si="27"/>
        <v>154</v>
      </c>
      <c r="P114" s="71">
        <f t="shared" si="21"/>
        <v>0.54705882352941182</v>
      </c>
      <c r="Q114" s="36">
        <f t="shared" si="27"/>
        <v>7</v>
      </c>
      <c r="R114" s="36">
        <f t="shared" si="27"/>
        <v>11</v>
      </c>
    </row>
    <row r="115" spans="1:27" x14ac:dyDescent="0.25">
      <c r="A115" s="73" t="s">
        <v>132</v>
      </c>
      <c r="B115" s="88"/>
      <c r="C115" s="88"/>
      <c r="D115" s="88"/>
      <c r="E115" s="88"/>
      <c r="F115" s="89"/>
      <c r="G115" s="88"/>
      <c r="H115" s="88"/>
      <c r="I115" s="88"/>
      <c r="J115" s="88"/>
      <c r="K115" s="88"/>
      <c r="L115" s="88"/>
      <c r="M115" s="88"/>
      <c r="N115" s="88"/>
      <c r="O115" s="88"/>
      <c r="P115" s="89"/>
      <c r="Q115" s="88"/>
      <c r="R115" s="88"/>
    </row>
    <row r="116" spans="1:27" x14ac:dyDescent="0.25">
      <c r="A116" s="91" t="s">
        <v>133</v>
      </c>
      <c r="B116" s="94">
        <f>C116+D116+E116</f>
        <v>15</v>
      </c>
      <c r="C116" s="83">
        <v>9</v>
      </c>
      <c r="D116" s="83">
        <v>6</v>
      </c>
      <c r="E116" s="83">
        <v>0</v>
      </c>
      <c r="F116" s="84">
        <f>C116/B116</f>
        <v>0.6</v>
      </c>
      <c r="G116" s="83">
        <v>0</v>
      </c>
      <c r="H116" s="83">
        <v>2</v>
      </c>
      <c r="I116" s="83">
        <v>8</v>
      </c>
      <c r="J116" s="83">
        <v>4</v>
      </c>
      <c r="K116" s="83">
        <v>0</v>
      </c>
      <c r="L116" s="83">
        <v>0</v>
      </c>
      <c r="M116" s="83">
        <v>0</v>
      </c>
      <c r="N116" s="94">
        <f>SUM(G116:M116)</f>
        <v>14</v>
      </c>
      <c r="O116" s="83">
        <v>1</v>
      </c>
      <c r="P116" s="84">
        <f>N116/(N116+O116)</f>
        <v>0.93333333333333335</v>
      </c>
      <c r="Q116" s="83">
        <v>0</v>
      </c>
      <c r="R116" s="83">
        <v>0</v>
      </c>
    </row>
    <row r="117" spans="1:27" x14ac:dyDescent="0.25">
      <c r="A117" s="85" t="s">
        <v>200</v>
      </c>
      <c r="B117" s="83">
        <v>14</v>
      </c>
      <c r="C117" s="83">
        <v>8</v>
      </c>
      <c r="D117" s="83">
        <v>6</v>
      </c>
      <c r="E117" s="83">
        <v>0</v>
      </c>
      <c r="F117" s="84">
        <f>C117/B117</f>
        <v>0.5714285714285714</v>
      </c>
      <c r="G117" s="83">
        <v>0</v>
      </c>
      <c r="H117" s="83">
        <v>2</v>
      </c>
      <c r="I117" s="83">
        <v>8</v>
      </c>
      <c r="J117" s="83">
        <v>3</v>
      </c>
      <c r="K117" s="83">
        <v>0</v>
      </c>
      <c r="L117" s="83">
        <v>0</v>
      </c>
      <c r="M117" s="83">
        <v>0</v>
      </c>
      <c r="N117" s="94">
        <f t="shared" ref="N117:N127" si="28">SUM(G117:M117)</f>
        <v>13</v>
      </c>
      <c r="O117" s="83">
        <v>1</v>
      </c>
      <c r="P117" s="84">
        <f>N117/(N117+O117)</f>
        <v>0.9285714285714286</v>
      </c>
      <c r="Q117" s="83">
        <v>0</v>
      </c>
      <c r="R117" s="83">
        <v>0</v>
      </c>
    </row>
    <row r="118" spans="1:27" x14ac:dyDescent="0.25">
      <c r="A118" s="85" t="s">
        <v>176</v>
      </c>
      <c r="B118" s="83">
        <v>1</v>
      </c>
      <c r="C118" s="83">
        <v>1</v>
      </c>
      <c r="D118" s="83">
        <v>0</v>
      </c>
      <c r="E118" s="83">
        <v>0</v>
      </c>
      <c r="F118" s="84">
        <f t="shared" si="20"/>
        <v>1</v>
      </c>
      <c r="G118" s="83">
        <v>0</v>
      </c>
      <c r="H118" s="83">
        <v>0</v>
      </c>
      <c r="I118" s="83">
        <v>0</v>
      </c>
      <c r="J118" s="83">
        <v>1</v>
      </c>
      <c r="K118" s="83">
        <v>0</v>
      </c>
      <c r="L118" s="83">
        <v>0</v>
      </c>
      <c r="M118" s="83">
        <v>0</v>
      </c>
      <c r="N118" s="94">
        <f t="shared" si="28"/>
        <v>1</v>
      </c>
      <c r="O118" s="83">
        <v>0</v>
      </c>
      <c r="P118" s="84">
        <f t="shared" si="21"/>
        <v>1</v>
      </c>
      <c r="Q118" s="83">
        <v>0</v>
      </c>
      <c r="R118" s="83">
        <v>0</v>
      </c>
    </row>
    <row r="119" spans="1:27" x14ac:dyDescent="0.25">
      <c r="A119" s="91" t="s">
        <v>134</v>
      </c>
      <c r="B119" s="94">
        <f>C119+D119+E119</f>
        <v>194</v>
      </c>
      <c r="C119" s="83">
        <v>104</v>
      </c>
      <c r="D119" s="83">
        <v>90</v>
      </c>
      <c r="E119" s="83">
        <v>0</v>
      </c>
      <c r="F119" s="84">
        <f t="shared" si="20"/>
        <v>0.53608247422680411</v>
      </c>
      <c r="G119" s="83">
        <v>1</v>
      </c>
      <c r="H119" s="83">
        <v>20</v>
      </c>
      <c r="I119" s="83">
        <v>12</v>
      </c>
      <c r="J119" s="83">
        <v>18</v>
      </c>
      <c r="K119" s="83">
        <v>1</v>
      </c>
      <c r="L119" s="83">
        <v>0</v>
      </c>
      <c r="M119" s="83">
        <v>11</v>
      </c>
      <c r="N119" s="94">
        <f t="shared" si="28"/>
        <v>63</v>
      </c>
      <c r="O119" s="83">
        <v>116</v>
      </c>
      <c r="P119" s="84">
        <f t="shared" si="21"/>
        <v>0.35195530726256985</v>
      </c>
      <c r="Q119" s="83">
        <v>8</v>
      </c>
      <c r="R119" s="83">
        <v>7</v>
      </c>
    </row>
    <row r="120" spans="1:27" x14ac:dyDescent="0.25">
      <c r="A120" s="85" t="s">
        <v>200</v>
      </c>
      <c r="B120" s="83">
        <v>152</v>
      </c>
      <c r="C120" s="83">
        <v>77</v>
      </c>
      <c r="D120" s="83">
        <v>75</v>
      </c>
      <c r="E120" s="83">
        <v>0</v>
      </c>
      <c r="F120" s="84">
        <f>C120/B120</f>
        <v>0.50657894736842102</v>
      </c>
      <c r="G120" s="83">
        <v>1</v>
      </c>
      <c r="H120" s="83">
        <v>15</v>
      </c>
      <c r="I120" s="83">
        <v>9</v>
      </c>
      <c r="J120" s="83">
        <v>13</v>
      </c>
      <c r="K120" s="83">
        <v>1</v>
      </c>
      <c r="L120" s="83">
        <v>0</v>
      </c>
      <c r="M120" s="83">
        <v>8</v>
      </c>
      <c r="N120" s="94">
        <f t="shared" si="28"/>
        <v>47</v>
      </c>
      <c r="O120" s="83">
        <v>95</v>
      </c>
      <c r="P120" s="84">
        <f>N120/(N120+O120)</f>
        <v>0.33098591549295775</v>
      </c>
      <c r="Q120" s="83">
        <v>7</v>
      </c>
      <c r="R120" s="83">
        <v>3</v>
      </c>
    </row>
    <row r="121" spans="1:27" x14ac:dyDescent="0.25">
      <c r="A121" s="85" t="s">
        <v>135</v>
      </c>
      <c r="B121" s="83">
        <v>5</v>
      </c>
      <c r="C121" s="83">
        <v>3</v>
      </c>
      <c r="D121" s="83">
        <v>2</v>
      </c>
      <c r="E121" s="83">
        <v>0</v>
      </c>
      <c r="F121" s="84">
        <f t="shared" si="20"/>
        <v>0.6</v>
      </c>
      <c r="G121" s="83">
        <v>0</v>
      </c>
      <c r="H121" s="83">
        <v>1</v>
      </c>
      <c r="I121" s="83">
        <v>1</v>
      </c>
      <c r="J121" s="83">
        <v>1</v>
      </c>
      <c r="K121" s="83">
        <v>0</v>
      </c>
      <c r="L121" s="83">
        <v>0</v>
      </c>
      <c r="M121" s="83">
        <v>0</v>
      </c>
      <c r="N121" s="94">
        <f t="shared" si="28"/>
        <v>3</v>
      </c>
      <c r="O121" s="83">
        <v>2</v>
      </c>
      <c r="P121" s="84">
        <f t="shared" si="21"/>
        <v>0.6</v>
      </c>
      <c r="Q121" s="83">
        <v>0</v>
      </c>
      <c r="R121" s="83">
        <v>0</v>
      </c>
    </row>
    <row r="122" spans="1:27" x14ac:dyDescent="0.25">
      <c r="A122" s="85" t="s">
        <v>196</v>
      </c>
      <c r="B122" s="83">
        <v>9</v>
      </c>
      <c r="C122" s="83">
        <v>4</v>
      </c>
      <c r="D122" s="83">
        <v>5</v>
      </c>
      <c r="E122" s="83">
        <v>0</v>
      </c>
      <c r="F122" s="84">
        <f t="shared" si="20"/>
        <v>0.44444444444444442</v>
      </c>
      <c r="G122" s="83">
        <v>0</v>
      </c>
      <c r="H122" s="83">
        <v>1</v>
      </c>
      <c r="I122" s="83">
        <v>0</v>
      </c>
      <c r="J122" s="83">
        <v>2</v>
      </c>
      <c r="K122" s="83">
        <v>0</v>
      </c>
      <c r="L122" s="83">
        <v>0</v>
      </c>
      <c r="M122" s="83">
        <v>1</v>
      </c>
      <c r="N122" s="94">
        <f t="shared" si="28"/>
        <v>4</v>
      </c>
      <c r="O122" s="83">
        <v>5</v>
      </c>
      <c r="P122" s="84">
        <f t="shared" si="21"/>
        <v>0.44444444444444442</v>
      </c>
      <c r="Q122" s="83">
        <v>0</v>
      </c>
      <c r="R122" s="83">
        <v>0</v>
      </c>
    </row>
    <row r="123" spans="1:27" s="34" customFormat="1" x14ac:dyDescent="0.25">
      <c r="A123" s="85" t="s">
        <v>134</v>
      </c>
      <c r="B123" s="83">
        <v>18</v>
      </c>
      <c r="C123" s="83">
        <v>14</v>
      </c>
      <c r="D123" s="83">
        <v>4</v>
      </c>
      <c r="E123" s="83">
        <v>0</v>
      </c>
      <c r="F123" s="84">
        <f t="shared" si="20"/>
        <v>0.77777777777777779</v>
      </c>
      <c r="G123" s="83">
        <v>0</v>
      </c>
      <c r="H123" s="83">
        <v>3</v>
      </c>
      <c r="I123" s="83">
        <v>2</v>
      </c>
      <c r="J123" s="83">
        <v>1</v>
      </c>
      <c r="K123" s="83">
        <v>0</v>
      </c>
      <c r="L123" s="83">
        <v>0</v>
      </c>
      <c r="M123" s="83">
        <v>2</v>
      </c>
      <c r="N123" s="94">
        <f t="shared" si="28"/>
        <v>8</v>
      </c>
      <c r="O123" s="83">
        <v>5</v>
      </c>
      <c r="P123" s="84">
        <f t="shared" si="21"/>
        <v>0.61538461538461542</v>
      </c>
      <c r="Q123" s="83">
        <v>1</v>
      </c>
      <c r="R123" s="83">
        <v>4</v>
      </c>
      <c r="S123" s="33"/>
      <c r="T123" s="33"/>
      <c r="U123" s="40"/>
      <c r="V123" s="40"/>
      <c r="W123" s="40"/>
      <c r="X123" s="40"/>
      <c r="Y123" s="40"/>
      <c r="Z123" s="40"/>
      <c r="AA123" s="40"/>
    </row>
    <row r="124" spans="1:27" s="34" customFormat="1" x14ac:dyDescent="0.25">
      <c r="A124" s="85" t="s">
        <v>137</v>
      </c>
      <c r="B124" s="83">
        <v>10</v>
      </c>
      <c r="C124" s="83">
        <v>6</v>
      </c>
      <c r="D124" s="83">
        <v>4</v>
      </c>
      <c r="E124" s="83">
        <v>0</v>
      </c>
      <c r="F124" s="84">
        <f t="shared" si="20"/>
        <v>0.6</v>
      </c>
      <c r="G124" s="83">
        <v>0</v>
      </c>
      <c r="H124" s="83">
        <v>0</v>
      </c>
      <c r="I124" s="83">
        <v>0</v>
      </c>
      <c r="J124" s="83">
        <v>1</v>
      </c>
      <c r="K124" s="83">
        <v>0</v>
      </c>
      <c r="L124" s="83">
        <v>0</v>
      </c>
      <c r="M124" s="83">
        <v>0</v>
      </c>
      <c r="N124" s="94">
        <f t="shared" si="28"/>
        <v>1</v>
      </c>
      <c r="O124" s="83">
        <v>9</v>
      </c>
      <c r="P124" s="84">
        <f t="shared" si="21"/>
        <v>0.1</v>
      </c>
      <c r="Q124" s="83">
        <v>0</v>
      </c>
      <c r="R124" s="83">
        <v>0</v>
      </c>
      <c r="S124" s="33"/>
      <c r="T124" s="33"/>
      <c r="U124" s="40"/>
      <c r="V124" s="40"/>
      <c r="W124" s="40"/>
      <c r="X124" s="40"/>
      <c r="Y124" s="40"/>
      <c r="Z124" s="40"/>
      <c r="AA124" s="40"/>
    </row>
    <row r="125" spans="1:27" s="40" customFormat="1" x14ac:dyDescent="0.25">
      <c r="A125" s="12" t="s">
        <v>197</v>
      </c>
      <c r="B125" s="5">
        <f>C125+D125+E125</f>
        <v>48</v>
      </c>
      <c r="C125" s="5">
        <v>36</v>
      </c>
      <c r="D125" s="5">
        <v>12</v>
      </c>
      <c r="E125" s="5">
        <v>0</v>
      </c>
      <c r="F125" s="69">
        <f t="shared" si="20"/>
        <v>0.75</v>
      </c>
      <c r="G125" s="5">
        <v>0</v>
      </c>
      <c r="H125" s="5">
        <v>3</v>
      </c>
      <c r="I125" s="5">
        <v>3</v>
      </c>
      <c r="J125" s="5">
        <v>7</v>
      </c>
      <c r="K125" s="5">
        <v>1</v>
      </c>
      <c r="L125" s="5">
        <v>0</v>
      </c>
      <c r="M125" s="5">
        <v>5</v>
      </c>
      <c r="N125" s="96">
        <f t="shared" si="28"/>
        <v>19</v>
      </c>
      <c r="O125" s="5">
        <v>26</v>
      </c>
      <c r="P125" s="69">
        <f t="shared" si="21"/>
        <v>0.42222222222222222</v>
      </c>
      <c r="Q125" s="5">
        <v>2</v>
      </c>
      <c r="R125" s="5">
        <v>1</v>
      </c>
      <c r="S125" s="33"/>
      <c r="T125" s="33"/>
    </row>
    <row r="126" spans="1:27" s="33" customFormat="1" x14ac:dyDescent="0.25">
      <c r="A126" s="35" t="s">
        <v>139</v>
      </c>
      <c r="B126" s="36">
        <f>C126+D126+E126</f>
        <v>257</v>
      </c>
      <c r="C126" s="36">
        <f>C116+C119+C125</f>
        <v>149</v>
      </c>
      <c r="D126" s="36">
        <f>D116+D119+D125</f>
        <v>108</v>
      </c>
      <c r="E126" s="36">
        <v>0</v>
      </c>
      <c r="F126" s="71">
        <f t="shared" si="20"/>
        <v>0.57976653696498059</v>
      </c>
      <c r="G126" s="36">
        <v>1</v>
      </c>
      <c r="H126" s="36">
        <v>25</v>
      </c>
      <c r="I126" s="36">
        <v>23</v>
      </c>
      <c r="J126" s="36">
        <v>29</v>
      </c>
      <c r="K126" s="36">
        <v>2</v>
      </c>
      <c r="L126" s="36">
        <v>0</v>
      </c>
      <c r="M126" s="36">
        <v>16</v>
      </c>
      <c r="N126" s="98">
        <f t="shared" si="28"/>
        <v>96</v>
      </c>
      <c r="O126" s="36">
        <v>143</v>
      </c>
      <c r="P126" s="71">
        <f t="shared" si="21"/>
        <v>0.40167364016736401</v>
      </c>
      <c r="Q126" s="36">
        <v>10</v>
      </c>
      <c r="R126" s="36">
        <v>8</v>
      </c>
    </row>
    <row r="127" spans="1:27" s="3" customFormat="1" x14ac:dyDescent="0.25">
      <c r="A127" s="16" t="s">
        <v>140</v>
      </c>
      <c r="B127" s="22">
        <v>12404</v>
      </c>
      <c r="C127" s="22">
        <v>7150</v>
      </c>
      <c r="D127" s="22">
        <v>5241</v>
      </c>
      <c r="E127" s="22">
        <v>13</v>
      </c>
      <c r="F127" s="97">
        <f t="shared" si="20"/>
        <v>0.57642695904546926</v>
      </c>
      <c r="G127" s="22">
        <v>14</v>
      </c>
      <c r="H127" s="22">
        <v>1835</v>
      </c>
      <c r="I127" s="22">
        <v>2049</v>
      </c>
      <c r="J127" s="22">
        <v>2307</v>
      </c>
      <c r="K127" s="22">
        <v>156</v>
      </c>
      <c r="L127" s="22">
        <v>2</v>
      </c>
      <c r="M127" s="22">
        <v>445</v>
      </c>
      <c r="N127" s="95">
        <f t="shared" si="28"/>
        <v>6808</v>
      </c>
      <c r="O127" s="22">
        <v>4221</v>
      </c>
      <c r="P127" s="97">
        <f t="shared" si="21"/>
        <v>0.61728171185057579</v>
      </c>
      <c r="Q127" s="22">
        <v>912</v>
      </c>
      <c r="R127" s="22">
        <v>463</v>
      </c>
    </row>
    <row r="128" spans="1:27" x14ac:dyDescent="0.25">
      <c r="A128" s="93" t="s">
        <v>178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5"/>
      <c r="N128" s="6"/>
      <c r="O128" s="6"/>
      <c r="P128" s="6"/>
      <c r="Q128" s="6"/>
      <c r="R128" s="17"/>
    </row>
    <row r="129" spans="1:18" x14ac:dyDescent="0.25">
      <c r="A129" s="93" t="s">
        <v>202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5"/>
      <c r="N129" s="6"/>
      <c r="O129" s="6"/>
      <c r="P129" s="6"/>
      <c r="Q129" s="6"/>
      <c r="R129" s="17"/>
    </row>
    <row r="130" spans="1:18" x14ac:dyDescent="0.25">
      <c r="A130" s="33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5"/>
      <c r="N130" s="6"/>
      <c r="O130" s="6"/>
      <c r="P130" s="6"/>
      <c r="Q130" s="6"/>
      <c r="R130" s="6"/>
    </row>
  </sheetData>
  <pageMargins left="0.7" right="0.7" top="0.75" bottom="0.75" header="0.3" footer="0.3"/>
  <pageSetup scale="64" orientation="landscape" r:id="rId1"/>
  <headerFooter>
    <oddHeader>&amp;L&amp;"-,Bold"Program Level Data &amp;C&amp;"-,Bold"Table 30 &amp;R&amp;"-,Bold"Undergraduate Major Enrollment by Gender and Ethnicity</oddHeader>
    <oddFooter>&amp;L&amp;"-,Bold"Office of Institutional Research, UMass Boston</oddFooter>
  </headerFooter>
  <rowBreaks count="2" manualBreakCount="2">
    <brk id="48" max="17" man="1"/>
    <brk id="91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16"/>
  <sheetViews>
    <sheetView zoomScaleNormal="100" workbookViewId="0">
      <selection activeCell="A2" sqref="A2"/>
    </sheetView>
  </sheetViews>
  <sheetFormatPr defaultColWidth="8.85546875" defaultRowHeight="15" x14ac:dyDescent="0.25"/>
  <cols>
    <col min="1" max="1" width="36.42578125" customWidth="1"/>
    <col min="2" max="2" width="7.7109375" customWidth="1"/>
    <col min="3" max="3" width="7.85546875" customWidth="1"/>
    <col min="4" max="4" width="6.42578125" customWidth="1"/>
    <col min="6" max="6" width="7.28515625" customWidth="1"/>
    <col min="8" max="8" width="6.7109375" customWidth="1"/>
    <col min="11" max="11" width="8.42578125" customWidth="1"/>
    <col min="13" max="13" width="7.42578125" customWidth="1"/>
    <col min="15" max="15" width="7.140625" customWidth="1"/>
    <col min="18" max="18" width="10" customWidth="1"/>
  </cols>
  <sheetData>
    <row r="1" spans="1:18" ht="21" x14ac:dyDescent="0.35">
      <c r="A1" s="8" t="s">
        <v>203</v>
      </c>
      <c r="B1" s="8"/>
      <c r="C1" s="8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21" x14ac:dyDescent="0.35">
      <c r="A2" s="8"/>
      <c r="B2" s="8"/>
      <c r="C2" s="8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75.75" thickBot="1" x14ac:dyDescent="0.3">
      <c r="A3" s="18"/>
      <c r="B3" s="19" t="s">
        <v>204</v>
      </c>
      <c r="C3" s="19" t="s">
        <v>3</v>
      </c>
      <c r="D3" s="19" t="s">
        <v>4</v>
      </c>
      <c r="E3" s="19" t="s">
        <v>147</v>
      </c>
      <c r="F3" s="19" t="s">
        <v>148</v>
      </c>
      <c r="G3" s="20" t="s">
        <v>205</v>
      </c>
      <c r="H3" s="20" t="s">
        <v>8</v>
      </c>
      <c r="I3" s="20" t="s">
        <v>206</v>
      </c>
      <c r="J3" s="20" t="s">
        <v>207</v>
      </c>
      <c r="K3" s="20" t="s">
        <v>208</v>
      </c>
      <c r="L3" s="20" t="s">
        <v>209</v>
      </c>
      <c r="M3" s="20" t="s">
        <v>210</v>
      </c>
      <c r="N3" s="20" t="s">
        <v>211</v>
      </c>
      <c r="O3" s="20" t="s">
        <v>15</v>
      </c>
      <c r="P3" s="20" t="s">
        <v>155</v>
      </c>
      <c r="Q3" s="20" t="s">
        <v>156</v>
      </c>
      <c r="R3" s="20" t="s">
        <v>212</v>
      </c>
    </row>
    <row r="4" spans="1:18" x14ac:dyDescent="0.25">
      <c r="A4" s="41" t="s">
        <v>19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x14ac:dyDescent="0.25">
      <c r="A5" s="12" t="s">
        <v>213</v>
      </c>
      <c r="B5" s="13">
        <f>C5+D5+E5</f>
        <v>21</v>
      </c>
      <c r="C5" s="77">
        <v>14</v>
      </c>
      <c r="D5" s="77">
        <v>7</v>
      </c>
      <c r="E5" s="77">
        <v>0</v>
      </c>
      <c r="F5" s="4">
        <f>C5/B5</f>
        <v>0.66666666666666663</v>
      </c>
      <c r="G5" s="77">
        <v>0</v>
      </c>
      <c r="H5" s="77">
        <v>0</v>
      </c>
      <c r="I5" s="77">
        <v>19</v>
      </c>
      <c r="J5" s="77">
        <v>2</v>
      </c>
      <c r="K5" s="77">
        <v>0</v>
      </c>
      <c r="L5" s="77">
        <v>0</v>
      </c>
      <c r="M5" s="77">
        <v>0</v>
      </c>
      <c r="N5" s="5">
        <f>SUM(G5:M5)</f>
        <v>21</v>
      </c>
      <c r="O5" s="13">
        <v>0</v>
      </c>
      <c r="P5" s="4">
        <f>N5/(N5+O5)</f>
        <v>1</v>
      </c>
      <c r="Q5" s="77">
        <v>0</v>
      </c>
      <c r="R5" s="77">
        <v>0</v>
      </c>
    </row>
    <row r="6" spans="1:18" x14ac:dyDescent="0.25">
      <c r="A6" s="12" t="s">
        <v>214</v>
      </c>
      <c r="B6" s="13">
        <f t="shared" ref="B6:B44" si="0">C6+D6+E6</f>
        <v>12</v>
      </c>
      <c r="C6" s="13">
        <v>4</v>
      </c>
      <c r="D6" s="13">
        <v>8</v>
      </c>
      <c r="E6" s="13">
        <v>0</v>
      </c>
      <c r="F6" s="4">
        <f t="shared" ref="F6:F44" si="1">C6/B6</f>
        <v>0.33333333333333331</v>
      </c>
      <c r="G6" s="5">
        <v>0</v>
      </c>
      <c r="H6" s="5">
        <v>0</v>
      </c>
      <c r="I6" s="5">
        <v>3</v>
      </c>
      <c r="J6" s="5">
        <v>2</v>
      </c>
      <c r="K6" s="5">
        <v>0</v>
      </c>
      <c r="L6" s="5">
        <v>0</v>
      </c>
      <c r="M6" s="5">
        <v>0</v>
      </c>
      <c r="N6" s="5">
        <f t="shared" ref="N6:N44" si="2">SUM(G6:M6)</f>
        <v>5</v>
      </c>
      <c r="O6" s="5">
        <v>6</v>
      </c>
      <c r="P6" s="4">
        <f t="shared" ref="P6:P43" si="3">N6/(N6+O6)</f>
        <v>0.45454545454545453</v>
      </c>
      <c r="Q6" s="13">
        <v>1</v>
      </c>
      <c r="R6" s="13">
        <v>0</v>
      </c>
    </row>
    <row r="7" spans="1:18" x14ac:dyDescent="0.25">
      <c r="A7" s="68" t="s">
        <v>23</v>
      </c>
      <c r="B7" s="13">
        <f t="shared" si="0"/>
        <v>2</v>
      </c>
      <c r="C7" s="77">
        <v>0</v>
      </c>
      <c r="D7" s="77">
        <v>2</v>
      </c>
      <c r="E7" s="77">
        <v>0</v>
      </c>
      <c r="F7" s="4">
        <f t="shared" si="1"/>
        <v>0</v>
      </c>
      <c r="G7" s="77">
        <v>0</v>
      </c>
      <c r="H7" s="77">
        <v>0</v>
      </c>
      <c r="I7" s="77">
        <v>0</v>
      </c>
      <c r="J7" s="77">
        <v>1</v>
      </c>
      <c r="K7" s="77">
        <v>0</v>
      </c>
      <c r="L7" s="77">
        <v>0</v>
      </c>
      <c r="M7" s="77">
        <v>0</v>
      </c>
      <c r="N7" s="5">
        <f t="shared" si="2"/>
        <v>1</v>
      </c>
      <c r="O7" s="5">
        <v>0</v>
      </c>
      <c r="P7" s="4">
        <f t="shared" si="3"/>
        <v>1</v>
      </c>
      <c r="Q7" s="13">
        <v>1</v>
      </c>
      <c r="R7" s="13">
        <v>0</v>
      </c>
    </row>
    <row r="8" spans="1:18" x14ac:dyDescent="0.25">
      <c r="A8" s="68" t="s">
        <v>215</v>
      </c>
      <c r="B8" s="13">
        <f t="shared" si="0"/>
        <v>1</v>
      </c>
      <c r="C8" s="77">
        <v>1</v>
      </c>
      <c r="D8" s="77">
        <v>0</v>
      </c>
      <c r="E8" s="77">
        <v>0</v>
      </c>
      <c r="F8" s="4">
        <f t="shared" si="1"/>
        <v>1</v>
      </c>
      <c r="G8" s="77">
        <v>0</v>
      </c>
      <c r="H8" s="77">
        <v>0</v>
      </c>
      <c r="I8" s="77">
        <v>1</v>
      </c>
      <c r="J8" s="77">
        <v>0</v>
      </c>
      <c r="K8" s="77">
        <v>0</v>
      </c>
      <c r="L8" s="77">
        <v>0</v>
      </c>
      <c r="M8" s="77">
        <v>0</v>
      </c>
      <c r="N8" s="5">
        <f t="shared" si="2"/>
        <v>1</v>
      </c>
      <c r="O8" s="5">
        <v>0</v>
      </c>
      <c r="P8" s="4">
        <f t="shared" si="3"/>
        <v>1</v>
      </c>
      <c r="Q8" s="13">
        <v>0</v>
      </c>
      <c r="R8" s="13">
        <v>0</v>
      </c>
    </row>
    <row r="9" spans="1:18" x14ac:dyDescent="0.25">
      <c r="A9" s="12" t="s">
        <v>216</v>
      </c>
      <c r="B9" s="13">
        <f t="shared" si="0"/>
        <v>82</v>
      </c>
      <c r="C9" s="77">
        <v>55</v>
      </c>
      <c r="D9" s="77">
        <v>27</v>
      </c>
      <c r="E9" s="77">
        <v>0</v>
      </c>
      <c r="F9" s="4">
        <f t="shared" si="1"/>
        <v>0.67073170731707321</v>
      </c>
      <c r="G9" s="77">
        <v>0</v>
      </c>
      <c r="H9" s="77">
        <v>5</v>
      </c>
      <c r="I9" s="77">
        <v>9</v>
      </c>
      <c r="J9" s="77">
        <v>14</v>
      </c>
      <c r="K9" s="77">
        <v>0</v>
      </c>
      <c r="L9" s="77">
        <v>0</v>
      </c>
      <c r="M9" s="77">
        <v>5</v>
      </c>
      <c r="N9" s="5">
        <f t="shared" si="2"/>
        <v>33</v>
      </c>
      <c r="O9" s="77">
        <v>44</v>
      </c>
      <c r="P9" s="4">
        <f t="shared" si="3"/>
        <v>0.42857142857142855</v>
      </c>
      <c r="Q9" s="77">
        <v>1</v>
      </c>
      <c r="R9" s="77">
        <v>4</v>
      </c>
    </row>
    <row r="10" spans="1:18" x14ac:dyDescent="0.25">
      <c r="A10" s="12" t="s">
        <v>217</v>
      </c>
      <c r="B10" s="13">
        <f t="shared" si="0"/>
        <v>1</v>
      </c>
      <c r="C10" s="77">
        <v>1</v>
      </c>
      <c r="D10" s="77">
        <v>0</v>
      </c>
      <c r="E10" s="77">
        <v>0</v>
      </c>
      <c r="F10" s="4">
        <f t="shared" si="1"/>
        <v>1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5">
        <f t="shared" si="2"/>
        <v>0</v>
      </c>
      <c r="O10" s="77">
        <v>1</v>
      </c>
      <c r="P10" s="4">
        <f t="shared" si="3"/>
        <v>0</v>
      </c>
      <c r="Q10" s="77">
        <v>0</v>
      </c>
      <c r="R10" s="77">
        <v>0</v>
      </c>
    </row>
    <row r="11" spans="1:18" x14ac:dyDescent="0.25">
      <c r="A11" s="12" t="s">
        <v>218</v>
      </c>
      <c r="B11" s="13">
        <f t="shared" si="0"/>
        <v>14</v>
      </c>
      <c r="C11" s="77">
        <v>6</v>
      </c>
      <c r="D11" s="77">
        <v>8</v>
      </c>
      <c r="E11" s="77">
        <v>0</v>
      </c>
      <c r="F11" s="4">
        <f t="shared" si="1"/>
        <v>0.42857142857142855</v>
      </c>
      <c r="G11" s="77">
        <v>0</v>
      </c>
      <c r="H11" s="77">
        <v>0</v>
      </c>
      <c r="I11" s="77">
        <v>0</v>
      </c>
      <c r="J11" s="77">
        <v>3</v>
      </c>
      <c r="K11" s="77">
        <v>0</v>
      </c>
      <c r="L11" s="77">
        <v>0</v>
      </c>
      <c r="M11" s="77">
        <v>1</v>
      </c>
      <c r="N11" s="5">
        <f t="shared" si="2"/>
        <v>4</v>
      </c>
      <c r="O11" s="5">
        <v>10</v>
      </c>
      <c r="P11" s="4">
        <f t="shared" si="3"/>
        <v>0.2857142857142857</v>
      </c>
      <c r="Q11" s="13">
        <v>0</v>
      </c>
      <c r="R11" s="13">
        <v>0</v>
      </c>
    </row>
    <row r="12" spans="1:18" x14ac:dyDescent="0.25">
      <c r="A12" s="12" t="s">
        <v>219</v>
      </c>
      <c r="B12" s="13">
        <f t="shared" si="0"/>
        <v>110</v>
      </c>
      <c r="C12" s="77">
        <v>68</v>
      </c>
      <c r="D12" s="77">
        <v>42</v>
      </c>
      <c r="E12" s="77">
        <v>0</v>
      </c>
      <c r="F12" s="4">
        <f t="shared" si="1"/>
        <v>0.61818181818181817</v>
      </c>
      <c r="G12" s="77">
        <v>0</v>
      </c>
      <c r="H12" s="77">
        <v>20</v>
      </c>
      <c r="I12" s="77">
        <v>14</v>
      </c>
      <c r="J12" s="77">
        <v>26</v>
      </c>
      <c r="K12" s="77">
        <v>0</v>
      </c>
      <c r="L12" s="77">
        <v>0</v>
      </c>
      <c r="M12" s="77">
        <v>5</v>
      </c>
      <c r="N12" s="5">
        <f t="shared" si="2"/>
        <v>65</v>
      </c>
      <c r="O12" s="5">
        <v>19</v>
      </c>
      <c r="P12" s="4">
        <f t="shared" si="3"/>
        <v>0.77380952380952384</v>
      </c>
      <c r="Q12" s="13">
        <v>20</v>
      </c>
      <c r="R12" s="13">
        <v>6</v>
      </c>
    </row>
    <row r="13" spans="1:18" x14ac:dyDescent="0.25">
      <c r="A13" s="12" t="s">
        <v>220</v>
      </c>
      <c r="B13" s="13">
        <f t="shared" si="0"/>
        <v>33</v>
      </c>
      <c r="C13" s="77">
        <v>23</v>
      </c>
      <c r="D13" s="77">
        <v>10</v>
      </c>
      <c r="E13" s="77">
        <v>0</v>
      </c>
      <c r="F13" s="4">
        <f t="shared" si="1"/>
        <v>0.69696969696969702</v>
      </c>
      <c r="G13" s="77">
        <v>0</v>
      </c>
      <c r="H13" s="77">
        <v>9</v>
      </c>
      <c r="I13" s="77">
        <v>4</v>
      </c>
      <c r="J13" s="77">
        <v>2</v>
      </c>
      <c r="K13" s="77">
        <v>0</v>
      </c>
      <c r="L13" s="77">
        <v>0</v>
      </c>
      <c r="M13" s="77">
        <v>0</v>
      </c>
      <c r="N13" s="5">
        <f t="shared" si="2"/>
        <v>15</v>
      </c>
      <c r="O13" s="5">
        <v>12</v>
      </c>
      <c r="P13" s="4">
        <f t="shared" si="3"/>
        <v>0.55555555555555558</v>
      </c>
      <c r="Q13" s="5">
        <v>3</v>
      </c>
      <c r="R13" s="5">
        <v>3</v>
      </c>
    </row>
    <row r="14" spans="1:18" x14ac:dyDescent="0.25">
      <c r="A14" s="7" t="s">
        <v>29</v>
      </c>
      <c r="B14" s="13">
        <f t="shared" si="0"/>
        <v>16</v>
      </c>
      <c r="C14" s="77">
        <v>11</v>
      </c>
      <c r="D14" s="77">
        <v>5</v>
      </c>
      <c r="E14" s="77">
        <v>0</v>
      </c>
      <c r="F14" s="4">
        <f t="shared" si="1"/>
        <v>0.6875</v>
      </c>
      <c r="G14" s="77">
        <v>0</v>
      </c>
      <c r="H14" s="77">
        <v>4</v>
      </c>
      <c r="I14" s="77">
        <v>1</v>
      </c>
      <c r="J14" s="77">
        <v>1</v>
      </c>
      <c r="K14" s="77">
        <v>0</v>
      </c>
      <c r="L14" s="77">
        <v>0</v>
      </c>
      <c r="M14" s="77">
        <v>0</v>
      </c>
      <c r="N14" s="5">
        <f t="shared" si="2"/>
        <v>6</v>
      </c>
      <c r="O14" s="5">
        <v>6</v>
      </c>
      <c r="P14" s="4">
        <f t="shared" si="3"/>
        <v>0.5</v>
      </c>
      <c r="Q14" s="5">
        <v>1</v>
      </c>
      <c r="R14" s="5">
        <v>3</v>
      </c>
    </row>
    <row r="15" spans="1:18" x14ac:dyDescent="0.25">
      <c r="A15" s="12" t="s">
        <v>221</v>
      </c>
      <c r="B15" s="13">
        <f t="shared" si="0"/>
        <v>4</v>
      </c>
      <c r="C15" s="77">
        <v>2</v>
      </c>
      <c r="D15" s="77">
        <v>2</v>
      </c>
      <c r="E15" s="77">
        <v>0</v>
      </c>
      <c r="F15" s="4">
        <f t="shared" si="1"/>
        <v>0.5</v>
      </c>
      <c r="G15" s="77">
        <v>0</v>
      </c>
      <c r="H15" s="77">
        <v>0</v>
      </c>
      <c r="I15" s="77">
        <v>0</v>
      </c>
      <c r="J15" s="77">
        <v>1</v>
      </c>
      <c r="K15" s="77">
        <v>0</v>
      </c>
      <c r="L15" s="77">
        <v>0</v>
      </c>
      <c r="M15" s="77">
        <v>0</v>
      </c>
      <c r="N15" s="5">
        <f t="shared" si="2"/>
        <v>1</v>
      </c>
      <c r="O15" s="5">
        <v>3</v>
      </c>
      <c r="P15" s="4">
        <f t="shared" si="3"/>
        <v>0.25</v>
      </c>
      <c r="Q15" s="77">
        <v>0</v>
      </c>
      <c r="R15" s="77">
        <v>0</v>
      </c>
    </row>
    <row r="16" spans="1:18" x14ac:dyDescent="0.25">
      <c r="A16" s="12" t="s">
        <v>222</v>
      </c>
      <c r="B16" s="13">
        <f t="shared" si="0"/>
        <v>16</v>
      </c>
      <c r="C16" s="77">
        <v>11</v>
      </c>
      <c r="D16" s="77">
        <v>5</v>
      </c>
      <c r="E16" s="77">
        <v>0</v>
      </c>
      <c r="F16" s="4">
        <f t="shared" si="1"/>
        <v>0.6875</v>
      </c>
      <c r="G16" s="77">
        <v>0</v>
      </c>
      <c r="H16" s="77">
        <v>1</v>
      </c>
      <c r="I16" s="77">
        <v>0</v>
      </c>
      <c r="J16" s="77">
        <v>2</v>
      </c>
      <c r="K16" s="77">
        <v>0</v>
      </c>
      <c r="L16" s="77">
        <v>0</v>
      </c>
      <c r="M16" s="77">
        <v>1</v>
      </c>
      <c r="N16" s="5">
        <f t="shared" si="2"/>
        <v>4</v>
      </c>
      <c r="O16" s="5">
        <v>12</v>
      </c>
      <c r="P16" s="4">
        <f t="shared" si="3"/>
        <v>0.25</v>
      </c>
      <c r="Q16" s="77">
        <v>0</v>
      </c>
      <c r="R16" s="77">
        <v>0</v>
      </c>
    </row>
    <row r="17" spans="1:18" x14ac:dyDescent="0.25">
      <c r="A17" s="12" t="s">
        <v>223</v>
      </c>
      <c r="B17" s="13">
        <f t="shared" si="0"/>
        <v>316</v>
      </c>
      <c r="C17" s="77">
        <v>189</v>
      </c>
      <c r="D17" s="77">
        <v>127</v>
      </c>
      <c r="E17" s="77">
        <v>0</v>
      </c>
      <c r="F17" s="4">
        <f t="shared" si="1"/>
        <v>0.59810126582278478</v>
      </c>
      <c r="G17" s="77">
        <v>1</v>
      </c>
      <c r="H17" s="77">
        <v>23</v>
      </c>
      <c r="I17" s="77">
        <v>43</v>
      </c>
      <c r="J17" s="77">
        <v>52</v>
      </c>
      <c r="K17" s="77">
        <v>2</v>
      </c>
      <c r="L17" s="77">
        <v>0</v>
      </c>
      <c r="M17" s="77">
        <v>12</v>
      </c>
      <c r="N17" s="5">
        <f t="shared" si="2"/>
        <v>133</v>
      </c>
      <c r="O17" s="5">
        <v>138</v>
      </c>
      <c r="P17" s="4">
        <f t="shared" si="3"/>
        <v>0.4907749077490775</v>
      </c>
      <c r="Q17" s="77">
        <v>31</v>
      </c>
      <c r="R17" s="77">
        <v>14</v>
      </c>
    </row>
    <row r="18" spans="1:18" x14ac:dyDescent="0.25">
      <c r="A18" s="12" t="s">
        <v>224</v>
      </c>
      <c r="B18" s="13">
        <f t="shared" si="0"/>
        <v>561</v>
      </c>
      <c r="C18" s="77">
        <v>324</v>
      </c>
      <c r="D18" s="77">
        <v>236</v>
      </c>
      <c r="E18" s="77">
        <v>1</v>
      </c>
      <c r="F18" s="4">
        <f t="shared" si="1"/>
        <v>0.57754010695187163</v>
      </c>
      <c r="G18" s="77">
        <v>0</v>
      </c>
      <c r="H18" s="77">
        <v>32</v>
      </c>
      <c r="I18" s="77">
        <v>115</v>
      </c>
      <c r="J18" s="77">
        <v>149</v>
      </c>
      <c r="K18" s="77">
        <v>14</v>
      </c>
      <c r="L18" s="77">
        <v>0</v>
      </c>
      <c r="M18" s="77">
        <v>16</v>
      </c>
      <c r="N18" s="5">
        <f t="shared" si="2"/>
        <v>326</v>
      </c>
      <c r="O18" s="5">
        <v>203</v>
      </c>
      <c r="P18" s="4">
        <f t="shared" si="3"/>
        <v>0.61625708884688091</v>
      </c>
      <c r="Q18" s="77">
        <v>5</v>
      </c>
      <c r="R18" s="77">
        <v>27</v>
      </c>
    </row>
    <row r="19" spans="1:18" x14ac:dyDescent="0.25">
      <c r="A19" s="12" t="s">
        <v>225</v>
      </c>
      <c r="B19" s="13">
        <f t="shared" si="0"/>
        <v>366</v>
      </c>
      <c r="C19" s="77">
        <v>99</v>
      </c>
      <c r="D19" s="77">
        <v>267</v>
      </c>
      <c r="E19" s="77">
        <v>0</v>
      </c>
      <c r="F19" s="4">
        <f t="shared" si="1"/>
        <v>0.27049180327868855</v>
      </c>
      <c r="G19" s="77">
        <v>0</v>
      </c>
      <c r="H19" s="77">
        <v>40</v>
      </c>
      <c r="I19" s="77">
        <v>44</v>
      </c>
      <c r="J19" s="77">
        <v>38</v>
      </c>
      <c r="K19" s="77">
        <v>1</v>
      </c>
      <c r="L19" s="77">
        <v>0</v>
      </c>
      <c r="M19" s="77">
        <v>6</v>
      </c>
      <c r="N19" s="5">
        <f t="shared" si="2"/>
        <v>129</v>
      </c>
      <c r="O19" s="5">
        <v>85</v>
      </c>
      <c r="P19" s="4">
        <f t="shared" si="3"/>
        <v>0.60280373831775702</v>
      </c>
      <c r="Q19" s="77">
        <v>133</v>
      </c>
      <c r="R19" s="77">
        <v>19</v>
      </c>
    </row>
    <row r="20" spans="1:18" x14ac:dyDescent="0.25">
      <c r="A20" s="12" t="s">
        <v>35</v>
      </c>
      <c r="B20" s="13">
        <f t="shared" si="0"/>
        <v>287</v>
      </c>
      <c r="C20" s="77">
        <v>164</v>
      </c>
      <c r="D20" s="77">
        <v>122</v>
      </c>
      <c r="E20" s="77">
        <v>1</v>
      </c>
      <c r="F20" s="4">
        <f t="shared" si="1"/>
        <v>0.5714285714285714</v>
      </c>
      <c r="G20" s="77">
        <v>1</v>
      </c>
      <c r="H20" s="77">
        <v>11</v>
      </c>
      <c r="I20" s="77">
        <v>39</v>
      </c>
      <c r="J20" s="77">
        <v>48</v>
      </c>
      <c r="K20" s="77">
        <v>2</v>
      </c>
      <c r="L20" s="77">
        <v>0</v>
      </c>
      <c r="M20" s="77">
        <v>22</v>
      </c>
      <c r="N20" s="5">
        <f t="shared" si="2"/>
        <v>123</v>
      </c>
      <c r="O20" s="5">
        <v>143</v>
      </c>
      <c r="P20" s="4">
        <f t="shared" si="3"/>
        <v>0.46240601503759399</v>
      </c>
      <c r="Q20" s="77">
        <v>6</v>
      </c>
      <c r="R20" s="77">
        <v>15</v>
      </c>
    </row>
    <row r="21" spans="1:18" x14ac:dyDescent="0.25">
      <c r="A21" s="7" t="s">
        <v>36</v>
      </c>
      <c r="B21" s="13">
        <f t="shared" si="0"/>
        <v>35</v>
      </c>
      <c r="C21" s="77">
        <v>18</v>
      </c>
      <c r="D21" s="77">
        <v>17</v>
      </c>
      <c r="E21" s="77">
        <v>0</v>
      </c>
      <c r="F21" s="4">
        <f t="shared" si="1"/>
        <v>0.51428571428571423</v>
      </c>
      <c r="G21" s="77">
        <v>0</v>
      </c>
      <c r="H21" s="77">
        <v>2</v>
      </c>
      <c r="I21" s="77">
        <v>3</v>
      </c>
      <c r="J21" s="77">
        <v>4</v>
      </c>
      <c r="K21" s="77">
        <v>1</v>
      </c>
      <c r="L21" s="77">
        <v>0</v>
      </c>
      <c r="M21" s="77">
        <v>6</v>
      </c>
      <c r="N21" s="5">
        <f t="shared" si="2"/>
        <v>16</v>
      </c>
      <c r="O21" s="5">
        <v>17</v>
      </c>
      <c r="P21" s="4">
        <f t="shared" si="3"/>
        <v>0.48484848484848486</v>
      </c>
      <c r="Q21" s="77">
        <v>1</v>
      </c>
      <c r="R21" s="77">
        <v>1</v>
      </c>
    </row>
    <row r="22" spans="1:18" x14ac:dyDescent="0.25">
      <c r="A22" s="7" t="s">
        <v>161</v>
      </c>
      <c r="B22" s="13">
        <f t="shared" si="0"/>
        <v>11</v>
      </c>
      <c r="C22" s="77">
        <v>6</v>
      </c>
      <c r="D22" s="77">
        <v>5</v>
      </c>
      <c r="E22" s="77">
        <v>0</v>
      </c>
      <c r="F22" s="4">
        <f t="shared" si="1"/>
        <v>0.54545454545454541</v>
      </c>
      <c r="G22" s="77">
        <v>0</v>
      </c>
      <c r="H22" s="77">
        <v>0</v>
      </c>
      <c r="I22" s="77">
        <v>1</v>
      </c>
      <c r="J22" s="77">
        <v>1</v>
      </c>
      <c r="K22" s="77">
        <v>0</v>
      </c>
      <c r="L22" s="77">
        <v>0</v>
      </c>
      <c r="M22" s="77">
        <v>2</v>
      </c>
      <c r="N22" s="5">
        <f t="shared" si="2"/>
        <v>4</v>
      </c>
      <c r="O22" s="5">
        <v>6</v>
      </c>
      <c r="P22" s="4">
        <f t="shared" si="3"/>
        <v>0.4</v>
      </c>
      <c r="Q22" s="5">
        <v>0</v>
      </c>
      <c r="R22" s="5">
        <v>1</v>
      </c>
    </row>
    <row r="23" spans="1:18" x14ac:dyDescent="0.25">
      <c r="A23" s="12" t="s">
        <v>226</v>
      </c>
      <c r="B23" s="13">
        <f t="shared" si="0"/>
        <v>20</v>
      </c>
      <c r="C23" s="77">
        <v>7</v>
      </c>
      <c r="D23" s="77">
        <v>12</v>
      </c>
      <c r="E23" s="77">
        <v>1</v>
      </c>
      <c r="F23" s="4">
        <f t="shared" si="1"/>
        <v>0.35</v>
      </c>
      <c r="G23" s="77">
        <v>0</v>
      </c>
      <c r="H23" s="77">
        <v>2</v>
      </c>
      <c r="I23" s="77">
        <v>0</v>
      </c>
      <c r="J23" s="77">
        <v>4</v>
      </c>
      <c r="K23" s="77">
        <v>0</v>
      </c>
      <c r="L23" s="77">
        <v>0</v>
      </c>
      <c r="M23" s="77">
        <v>1</v>
      </c>
      <c r="N23" s="5">
        <f t="shared" si="2"/>
        <v>7</v>
      </c>
      <c r="O23" s="5">
        <v>11</v>
      </c>
      <c r="P23" s="4">
        <f t="shared" si="3"/>
        <v>0.3888888888888889</v>
      </c>
      <c r="Q23" s="77">
        <v>1</v>
      </c>
      <c r="R23" s="77">
        <v>1</v>
      </c>
    </row>
    <row r="24" spans="1:18" x14ac:dyDescent="0.25">
      <c r="A24" s="12" t="s">
        <v>227</v>
      </c>
      <c r="B24" s="13">
        <f t="shared" si="0"/>
        <v>13</v>
      </c>
      <c r="C24" s="77">
        <v>8</v>
      </c>
      <c r="D24" s="77">
        <v>5</v>
      </c>
      <c r="E24" s="77">
        <v>0</v>
      </c>
      <c r="F24" s="4">
        <f t="shared" si="1"/>
        <v>0.61538461538461542</v>
      </c>
      <c r="G24" s="77">
        <v>0</v>
      </c>
      <c r="H24" s="77">
        <v>1</v>
      </c>
      <c r="I24" s="77">
        <v>4</v>
      </c>
      <c r="J24" s="77">
        <v>1</v>
      </c>
      <c r="K24" s="77">
        <v>0</v>
      </c>
      <c r="L24" s="77">
        <v>0</v>
      </c>
      <c r="M24" s="77">
        <v>0</v>
      </c>
      <c r="N24" s="5">
        <f t="shared" si="2"/>
        <v>6</v>
      </c>
      <c r="O24" s="5">
        <v>6</v>
      </c>
      <c r="P24" s="4">
        <f t="shared" si="3"/>
        <v>0.5</v>
      </c>
      <c r="Q24" s="77">
        <v>1</v>
      </c>
      <c r="R24" s="77">
        <v>0</v>
      </c>
    </row>
    <row r="25" spans="1:18" x14ac:dyDescent="0.25">
      <c r="A25" s="12" t="s">
        <v>228</v>
      </c>
      <c r="B25" s="13">
        <f t="shared" si="0"/>
        <v>132</v>
      </c>
      <c r="C25" s="77">
        <v>46</v>
      </c>
      <c r="D25" s="77">
        <v>85</v>
      </c>
      <c r="E25" s="77">
        <v>1</v>
      </c>
      <c r="F25" s="4">
        <f t="shared" si="1"/>
        <v>0.34848484848484851</v>
      </c>
      <c r="G25" s="77">
        <v>0</v>
      </c>
      <c r="H25" s="77">
        <v>6</v>
      </c>
      <c r="I25" s="77">
        <v>12</v>
      </c>
      <c r="J25" s="77">
        <v>10</v>
      </c>
      <c r="K25" s="77">
        <v>0</v>
      </c>
      <c r="L25" s="77">
        <v>0</v>
      </c>
      <c r="M25" s="77">
        <v>6</v>
      </c>
      <c r="N25" s="5">
        <f t="shared" si="2"/>
        <v>34</v>
      </c>
      <c r="O25" s="5">
        <v>87</v>
      </c>
      <c r="P25" s="4">
        <f t="shared" si="3"/>
        <v>0.28099173553719009</v>
      </c>
      <c r="Q25" s="77">
        <v>5</v>
      </c>
      <c r="R25" s="77">
        <v>6</v>
      </c>
    </row>
    <row r="26" spans="1:18" x14ac:dyDescent="0.25">
      <c r="A26" s="12" t="s">
        <v>229</v>
      </c>
      <c r="B26" s="13">
        <f t="shared" si="0"/>
        <v>112</v>
      </c>
      <c r="C26" s="77">
        <v>91</v>
      </c>
      <c r="D26" s="77">
        <v>19</v>
      </c>
      <c r="E26" s="77">
        <v>2</v>
      </c>
      <c r="F26" s="4">
        <f t="shared" si="1"/>
        <v>0.8125</v>
      </c>
      <c r="G26" s="77">
        <v>0</v>
      </c>
      <c r="H26" s="77">
        <v>5</v>
      </c>
      <c r="I26" s="77">
        <v>45</v>
      </c>
      <c r="J26" s="77">
        <v>29</v>
      </c>
      <c r="K26" s="77">
        <v>1</v>
      </c>
      <c r="L26" s="77">
        <v>0</v>
      </c>
      <c r="M26" s="77">
        <v>1</v>
      </c>
      <c r="N26" s="5">
        <f t="shared" si="2"/>
        <v>81</v>
      </c>
      <c r="O26" s="5">
        <v>24</v>
      </c>
      <c r="P26" s="4">
        <f t="shared" si="3"/>
        <v>0.77142857142857146</v>
      </c>
      <c r="Q26" s="5">
        <v>1</v>
      </c>
      <c r="R26" s="5">
        <v>6</v>
      </c>
    </row>
    <row r="27" spans="1:18" x14ac:dyDescent="0.25">
      <c r="A27" s="12" t="s">
        <v>230</v>
      </c>
      <c r="B27" s="13">
        <f t="shared" si="0"/>
        <v>5</v>
      </c>
      <c r="C27" s="77">
        <v>2</v>
      </c>
      <c r="D27" s="77">
        <v>3</v>
      </c>
      <c r="E27" s="77">
        <v>0</v>
      </c>
      <c r="F27" s="4">
        <f t="shared" si="1"/>
        <v>0.4</v>
      </c>
      <c r="G27" s="77">
        <v>0</v>
      </c>
      <c r="H27" s="77">
        <v>1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5">
        <f t="shared" si="2"/>
        <v>1</v>
      </c>
      <c r="O27" s="5">
        <v>3</v>
      </c>
      <c r="P27" s="4">
        <f t="shared" si="3"/>
        <v>0.25</v>
      </c>
      <c r="Q27" s="5">
        <v>0</v>
      </c>
      <c r="R27" s="5">
        <v>1</v>
      </c>
    </row>
    <row r="28" spans="1:18" x14ac:dyDescent="0.25">
      <c r="A28" s="12" t="s">
        <v>231</v>
      </c>
      <c r="B28" s="13">
        <f t="shared" si="0"/>
        <v>10</v>
      </c>
      <c r="C28" s="77">
        <v>6</v>
      </c>
      <c r="D28" s="77">
        <v>4</v>
      </c>
      <c r="E28" s="77">
        <v>0</v>
      </c>
      <c r="F28" s="4">
        <f t="shared" si="1"/>
        <v>0.6</v>
      </c>
      <c r="G28" s="77">
        <v>0</v>
      </c>
      <c r="H28" s="77">
        <v>0</v>
      </c>
      <c r="I28" s="77">
        <v>1</v>
      </c>
      <c r="J28" s="77">
        <v>2</v>
      </c>
      <c r="K28" s="77">
        <v>2</v>
      </c>
      <c r="L28" s="77">
        <v>0</v>
      </c>
      <c r="M28" s="77">
        <v>0</v>
      </c>
      <c r="N28" s="5">
        <f t="shared" si="2"/>
        <v>5</v>
      </c>
      <c r="O28" s="5">
        <v>5</v>
      </c>
      <c r="P28" s="4">
        <f t="shared" si="3"/>
        <v>0.5</v>
      </c>
      <c r="Q28" s="5">
        <v>0</v>
      </c>
      <c r="R28" s="5">
        <v>0</v>
      </c>
    </row>
    <row r="29" spans="1:18" x14ac:dyDescent="0.25">
      <c r="A29" s="12" t="s">
        <v>49</v>
      </c>
      <c r="B29" s="13">
        <v>43</v>
      </c>
      <c r="C29" s="77">
        <v>31</v>
      </c>
      <c r="D29" s="77">
        <v>12</v>
      </c>
      <c r="E29" s="77">
        <v>0</v>
      </c>
      <c r="F29" s="4">
        <f t="shared" si="1"/>
        <v>0.72093023255813948</v>
      </c>
      <c r="G29" s="77">
        <v>0</v>
      </c>
      <c r="H29" s="77">
        <v>0</v>
      </c>
      <c r="I29" s="77">
        <v>2</v>
      </c>
      <c r="J29" s="77">
        <v>19</v>
      </c>
      <c r="K29" s="77">
        <v>1</v>
      </c>
      <c r="L29" s="77">
        <v>0</v>
      </c>
      <c r="M29" s="77">
        <v>1</v>
      </c>
      <c r="N29" s="5">
        <f t="shared" si="2"/>
        <v>23</v>
      </c>
      <c r="O29" s="5">
        <v>14</v>
      </c>
      <c r="P29" s="4">
        <f t="shared" si="3"/>
        <v>0.6216216216216216</v>
      </c>
      <c r="Q29" s="5">
        <v>2</v>
      </c>
      <c r="R29" s="5">
        <v>4</v>
      </c>
    </row>
    <row r="30" spans="1:18" x14ac:dyDescent="0.25">
      <c r="A30" s="7" t="s">
        <v>162</v>
      </c>
      <c r="B30" s="13">
        <f t="shared" si="0"/>
        <v>12</v>
      </c>
      <c r="C30" s="77">
        <v>8</v>
      </c>
      <c r="D30" s="77">
        <v>4</v>
      </c>
      <c r="E30" s="77">
        <v>0</v>
      </c>
      <c r="F30" s="4">
        <f t="shared" si="1"/>
        <v>0.66666666666666663</v>
      </c>
      <c r="G30" s="77">
        <v>0</v>
      </c>
      <c r="H30" s="77">
        <v>0</v>
      </c>
      <c r="I30" s="77">
        <v>0</v>
      </c>
      <c r="J30" s="77">
        <v>3</v>
      </c>
      <c r="K30" s="77">
        <v>1</v>
      </c>
      <c r="L30" s="77">
        <v>0</v>
      </c>
      <c r="M30" s="77">
        <v>0</v>
      </c>
      <c r="N30" s="5">
        <f t="shared" si="2"/>
        <v>4</v>
      </c>
      <c r="O30" s="5">
        <v>6</v>
      </c>
      <c r="P30" s="4">
        <f t="shared" si="3"/>
        <v>0.4</v>
      </c>
      <c r="Q30" s="77">
        <v>1</v>
      </c>
      <c r="R30" s="77">
        <v>1</v>
      </c>
    </row>
    <row r="31" spans="1:18" x14ac:dyDescent="0.25">
      <c r="A31" s="7" t="s">
        <v>163</v>
      </c>
      <c r="B31" s="13">
        <f t="shared" si="0"/>
        <v>2</v>
      </c>
      <c r="C31" s="77">
        <v>2</v>
      </c>
      <c r="D31" s="77">
        <v>0</v>
      </c>
      <c r="E31" s="77">
        <v>0</v>
      </c>
      <c r="F31" s="4">
        <f t="shared" si="1"/>
        <v>1</v>
      </c>
      <c r="G31" s="77">
        <v>0</v>
      </c>
      <c r="H31" s="77">
        <v>0</v>
      </c>
      <c r="I31" s="77">
        <v>0</v>
      </c>
      <c r="J31" s="77">
        <v>2</v>
      </c>
      <c r="K31" s="77">
        <v>0</v>
      </c>
      <c r="L31" s="77">
        <v>0</v>
      </c>
      <c r="M31" s="77">
        <v>0</v>
      </c>
      <c r="N31" s="5">
        <f t="shared" si="2"/>
        <v>2</v>
      </c>
      <c r="O31" s="5">
        <v>0</v>
      </c>
      <c r="P31" s="4">
        <f t="shared" si="3"/>
        <v>1</v>
      </c>
      <c r="Q31" s="77">
        <v>0</v>
      </c>
      <c r="R31" s="77">
        <v>0</v>
      </c>
    </row>
    <row r="32" spans="1:18" x14ac:dyDescent="0.25">
      <c r="A32" s="7" t="s">
        <v>53</v>
      </c>
      <c r="B32" s="13">
        <f t="shared" si="0"/>
        <v>16</v>
      </c>
      <c r="C32" s="77">
        <v>14</v>
      </c>
      <c r="D32" s="77">
        <v>2</v>
      </c>
      <c r="E32" s="77">
        <v>0</v>
      </c>
      <c r="F32" s="4">
        <f t="shared" si="1"/>
        <v>0.875</v>
      </c>
      <c r="G32" s="77">
        <v>0</v>
      </c>
      <c r="H32" s="77">
        <v>0</v>
      </c>
      <c r="I32" s="77">
        <v>1</v>
      </c>
      <c r="J32" s="77">
        <v>9</v>
      </c>
      <c r="K32" s="77">
        <v>0</v>
      </c>
      <c r="L32" s="77">
        <v>0</v>
      </c>
      <c r="M32" s="77">
        <v>1</v>
      </c>
      <c r="N32" s="5">
        <f t="shared" si="2"/>
        <v>11</v>
      </c>
      <c r="O32" s="5">
        <v>3</v>
      </c>
      <c r="P32" s="4">
        <f t="shared" si="3"/>
        <v>0.7857142857142857</v>
      </c>
      <c r="Q32" s="5">
        <v>1</v>
      </c>
      <c r="R32" s="5">
        <v>1</v>
      </c>
    </row>
    <row r="33" spans="1:18" x14ac:dyDescent="0.25">
      <c r="A33" s="12" t="s">
        <v>46</v>
      </c>
      <c r="B33" s="13">
        <f t="shared" si="0"/>
        <v>130</v>
      </c>
      <c r="C33" s="77">
        <v>80</v>
      </c>
      <c r="D33" s="77">
        <v>50</v>
      </c>
      <c r="E33" s="77">
        <v>0</v>
      </c>
      <c r="F33" s="4">
        <f t="shared" si="1"/>
        <v>0.61538461538461542</v>
      </c>
      <c r="G33" s="77">
        <v>2</v>
      </c>
      <c r="H33" s="77">
        <v>12</v>
      </c>
      <c r="I33" s="77">
        <v>22</v>
      </c>
      <c r="J33" s="77">
        <v>33</v>
      </c>
      <c r="K33" s="77">
        <v>1</v>
      </c>
      <c r="L33" s="77">
        <v>0</v>
      </c>
      <c r="M33" s="77">
        <v>3</v>
      </c>
      <c r="N33" s="5">
        <f t="shared" si="2"/>
        <v>73</v>
      </c>
      <c r="O33" s="5">
        <v>37</v>
      </c>
      <c r="P33" s="4">
        <f t="shared" si="3"/>
        <v>0.66363636363636369</v>
      </c>
      <c r="Q33" s="5">
        <v>13</v>
      </c>
      <c r="R33" s="5">
        <v>7</v>
      </c>
    </row>
    <row r="34" spans="1:18" x14ac:dyDescent="0.25">
      <c r="A34" s="12" t="s">
        <v>232</v>
      </c>
      <c r="B34" s="13">
        <f t="shared" si="0"/>
        <v>67</v>
      </c>
      <c r="C34" s="77">
        <v>30</v>
      </c>
      <c r="D34" s="77">
        <v>37</v>
      </c>
      <c r="E34" s="77">
        <v>0</v>
      </c>
      <c r="F34" s="4">
        <f t="shared" si="1"/>
        <v>0.44776119402985076</v>
      </c>
      <c r="G34" s="77">
        <v>0</v>
      </c>
      <c r="H34" s="77">
        <v>6</v>
      </c>
      <c r="I34" s="77">
        <v>19</v>
      </c>
      <c r="J34" s="77">
        <v>15</v>
      </c>
      <c r="K34" s="77">
        <v>0</v>
      </c>
      <c r="L34" s="77">
        <v>0</v>
      </c>
      <c r="M34" s="77">
        <v>0</v>
      </c>
      <c r="N34" s="5">
        <f t="shared" si="2"/>
        <v>40</v>
      </c>
      <c r="O34" s="77">
        <v>20</v>
      </c>
      <c r="P34" s="4">
        <f t="shared" si="3"/>
        <v>0.66666666666666663</v>
      </c>
      <c r="Q34" s="77">
        <v>5</v>
      </c>
      <c r="R34" s="77">
        <v>2</v>
      </c>
    </row>
    <row r="35" spans="1:18" x14ac:dyDescent="0.25">
      <c r="A35" s="12" t="s">
        <v>233</v>
      </c>
      <c r="B35" s="13">
        <f t="shared" si="0"/>
        <v>36</v>
      </c>
      <c r="C35" s="77">
        <v>11</v>
      </c>
      <c r="D35" s="77">
        <v>25</v>
      </c>
      <c r="E35" s="77">
        <v>0</v>
      </c>
      <c r="F35" s="4">
        <f t="shared" si="1"/>
        <v>0.30555555555555558</v>
      </c>
      <c r="G35" s="77">
        <v>0</v>
      </c>
      <c r="H35" s="77">
        <v>2</v>
      </c>
      <c r="I35" s="77">
        <v>7</v>
      </c>
      <c r="J35" s="77">
        <v>0</v>
      </c>
      <c r="K35" s="77">
        <v>1</v>
      </c>
      <c r="L35" s="77">
        <v>0</v>
      </c>
      <c r="M35" s="77">
        <v>1</v>
      </c>
      <c r="N35" s="5">
        <f t="shared" si="2"/>
        <v>11</v>
      </c>
      <c r="O35" s="77">
        <v>20</v>
      </c>
      <c r="P35" s="4">
        <f t="shared" si="3"/>
        <v>0.35483870967741937</v>
      </c>
      <c r="Q35" s="77">
        <v>3</v>
      </c>
      <c r="R35" s="77">
        <v>2</v>
      </c>
    </row>
    <row r="36" spans="1:18" x14ac:dyDescent="0.25">
      <c r="A36" s="12" t="s">
        <v>234</v>
      </c>
      <c r="B36" s="13">
        <f t="shared" si="0"/>
        <v>15</v>
      </c>
      <c r="C36" s="77">
        <v>10</v>
      </c>
      <c r="D36" s="77">
        <v>5</v>
      </c>
      <c r="E36" s="77">
        <v>0</v>
      </c>
      <c r="F36" s="4">
        <f t="shared" si="1"/>
        <v>0.66666666666666663</v>
      </c>
      <c r="G36" s="77">
        <v>0</v>
      </c>
      <c r="H36" s="77">
        <v>1</v>
      </c>
      <c r="I36" s="77">
        <v>1</v>
      </c>
      <c r="J36" s="77">
        <v>1</v>
      </c>
      <c r="K36" s="77">
        <v>0</v>
      </c>
      <c r="L36" s="77">
        <v>0</v>
      </c>
      <c r="M36" s="77">
        <v>1</v>
      </c>
      <c r="N36" s="5">
        <f t="shared" si="2"/>
        <v>4</v>
      </c>
      <c r="O36" s="77">
        <v>6</v>
      </c>
      <c r="P36" s="4">
        <f t="shared" si="3"/>
        <v>0.4</v>
      </c>
      <c r="Q36" s="77">
        <v>4</v>
      </c>
      <c r="R36" s="77">
        <v>1</v>
      </c>
    </row>
    <row r="37" spans="1:18" x14ac:dyDescent="0.25">
      <c r="A37" s="12" t="s">
        <v>235</v>
      </c>
      <c r="B37" s="13">
        <f t="shared" si="0"/>
        <v>266</v>
      </c>
      <c r="C37" s="77">
        <v>126</v>
      </c>
      <c r="D37" s="77">
        <v>140</v>
      </c>
      <c r="E37" s="77">
        <v>0</v>
      </c>
      <c r="F37" s="4">
        <f t="shared" si="1"/>
        <v>0.47368421052631576</v>
      </c>
      <c r="G37" s="77">
        <v>1</v>
      </c>
      <c r="H37" s="77">
        <v>22</v>
      </c>
      <c r="I37" s="77">
        <v>38</v>
      </c>
      <c r="J37" s="77">
        <v>60</v>
      </c>
      <c r="K37" s="77">
        <v>3</v>
      </c>
      <c r="L37" s="77">
        <v>1</v>
      </c>
      <c r="M37" s="77">
        <v>14</v>
      </c>
      <c r="N37" s="5">
        <f t="shared" si="2"/>
        <v>139</v>
      </c>
      <c r="O37" s="77">
        <v>95</v>
      </c>
      <c r="P37" s="4">
        <f t="shared" si="3"/>
        <v>0.59401709401709402</v>
      </c>
      <c r="Q37" s="77">
        <v>22</v>
      </c>
      <c r="R37" s="77">
        <v>10</v>
      </c>
    </row>
    <row r="38" spans="1:18" x14ac:dyDescent="0.25">
      <c r="A38" s="12" t="s">
        <v>236</v>
      </c>
      <c r="B38" s="13">
        <f t="shared" si="0"/>
        <v>1007</v>
      </c>
      <c r="C38" s="77">
        <v>764</v>
      </c>
      <c r="D38" s="77">
        <v>241</v>
      </c>
      <c r="E38" s="77">
        <v>2</v>
      </c>
      <c r="F38" s="4">
        <f t="shared" si="1"/>
        <v>0.7586891757696127</v>
      </c>
      <c r="G38" s="77">
        <v>0</v>
      </c>
      <c r="H38" s="77">
        <v>102</v>
      </c>
      <c r="I38" s="77">
        <v>187</v>
      </c>
      <c r="J38" s="77">
        <v>250</v>
      </c>
      <c r="K38" s="77">
        <v>16</v>
      </c>
      <c r="L38" s="77">
        <v>0</v>
      </c>
      <c r="M38" s="77">
        <v>35</v>
      </c>
      <c r="N38" s="5">
        <f t="shared" si="2"/>
        <v>590</v>
      </c>
      <c r="O38" s="77">
        <v>336</v>
      </c>
      <c r="P38" s="4">
        <f t="shared" si="3"/>
        <v>0.63714902807775375</v>
      </c>
      <c r="Q38" s="77">
        <v>47</v>
      </c>
      <c r="R38" s="77">
        <v>34</v>
      </c>
    </row>
    <row r="39" spans="1:18" x14ac:dyDescent="0.25">
      <c r="A39" s="12" t="s">
        <v>183</v>
      </c>
      <c r="B39" s="13">
        <f t="shared" si="0"/>
        <v>6</v>
      </c>
      <c r="C39" s="77">
        <v>5</v>
      </c>
      <c r="D39" s="77">
        <v>1</v>
      </c>
      <c r="E39" s="77">
        <v>0</v>
      </c>
      <c r="F39" s="4">
        <f t="shared" si="1"/>
        <v>0.83333333333333337</v>
      </c>
      <c r="G39" s="77">
        <v>0</v>
      </c>
      <c r="H39" s="77">
        <v>0</v>
      </c>
      <c r="I39" s="77">
        <v>2</v>
      </c>
      <c r="J39" s="77">
        <v>0</v>
      </c>
      <c r="K39" s="77">
        <v>0</v>
      </c>
      <c r="L39" s="77">
        <v>0</v>
      </c>
      <c r="M39" s="77">
        <v>0</v>
      </c>
      <c r="N39" s="5">
        <f t="shared" si="2"/>
        <v>2</v>
      </c>
      <c r="O39" s="77">
        <v>2</v>
      </c>
      <c r="P39" s="4">
        <f t="shared" si="3"/>
        <v>0.5</v>
      </c>
      <c r="Q39" s="77">
        <v>1</v>
      </c>
      <c r="R39" s="77">
        <v>1</v>
      </c>
    </row>
    <row r="40" spans="1:18" x14ac:dyDescent="0.25">
      <c r="A40" s="12" t="s">
        <v>61</v>
      </c>
      <c r="B40" s="13">
        <f t="shared" si="0"/>
        <v>128</v>
      </c>
      <c r="C40" s="77">
        <v>96</v>
      </c>
      <c r="D40" s="77">
        <v>30</v>
      </c>
      <c r="E40" s="77">
        <v>2</v>
      </c>
      <c r="F40" s="4">
        <f t="shared" si="1"/>
        <v>0.75</v>
      </c>
      <c r="G40" s="77">
        <v>0</v>
      </c>
      <c r="H40" s="77">
        <v>7</v>
      </c>
      <c r="I40" s="77">
        <v>32</v>
      </c>
      <c r="J40" s="77">
        <v>28</v>
      </c>
      <c r="K40" s="77">
        <v>7</v>
      </c>
      <c r="L40" s="77">
        <v>0</v>
      </c>
      <c r="M40" s="77">
        <v>5</v>
      </c>
      <c r="N40" s="5">
        <f t="shared" si="2"/>
        <v>79</v>
      </c>
      <c r="O40" s="77">
        <v>40</v>
      </c>
      <c r="P40" s="4">
        <f t="shared" si="3"/>
        <v>0.66386554621848737</v>
      </c>
      <c r="Q40" s="77">
        <v>4</v>
      </c>
      <c r="R40" s="77">
        <v>5</v>
      </c>
    </row>
    <row r="41" spans="1:18" x14ac:dyDescent="0.25">
      <c r="A41" s="12" t="s">
        <v>237</v>
      </c>
      <c r="B41" s="13">
        <f t="shared" si="0"/>
        <v>161</v>
      </c>
      <c r="C41" s="77">
        <v>104</v>
      </c>
      <c r="D41" s="77">
        <v>56</v>
      </c>
      <c r="E41" s="77">
        <v>1</v>
      </c>
      <c r="F41" s="4">
        <f t="shared" si="1"/>
        <v>0.64596273291925466</v>
      </c>
      <c r="G41" s="77">
        <v>0</v>
      </c>
      <c r="H41" s="77">
        <v>20</v>
      </c>
      <c r="I41" s="77">
        <v>39</v>
      </c>
      <c r="J41" s="77">
        <v>36</v>
      </c>
      <c r="K41" s="77">
        <v>5</v>
      </c>
      <c r="L41" s="77">
        <v>0</v>
      </c>
      <c r="M41" s="77">
        <v>6</v>
      </c>
      <c r="N41" s="5">
        <f t="shared" si="2"/>
        <v>106</v>
      </c>
      <c r="O41" s="77">
        <v>47</v>
      </c>
      <c r="P41" s="4">
        <f t="shared" si="3"/>
        <v>0.69281045751633985</v>
      </c>
      <c r="Q41" s="77">
        <v>5</v>
      </c>
      <c r="R41" s="77">
        <v>3</v>
      </c>
    </row>
    <row r="42" spans="1:18" x14ac:dyDescent="0.25">
      <c r="A42" s="12" t="s">
        <v>238</v>
      </c>
      <c r="B42" s="13">
        <f t="shared" si="0"/>
        <v>60</v>
      </c>
      <c r="C42" s="77">
        <v>38</v>
      </c>
      <c r="D42" s="77">
        <v>22</v>
      </c>
      <c r="E42" s="77">
        <v>0</v>
      </c>
      <c r="F42" s="4">
        <f t="shared" si="1"/>
        <v>0.6333333333333333</v>
      </c>
      <c r="G42" s="77">
        <v>0</v>
      </c>
      <c r="H42" s="77">
        <v>4</v>
      </c>
      <c r="I42" s="77">
        <v>13</v>
      </c>
      <c r="J42" s="77">
        <v>13</v>
      </c>
      <c r="K42" s="77">
        <v>0</v>
      </c>
      <c r="L42" s="77">
        <v>0</v>
      </c>
      <c r="M42" s="77">
        <v>5</v>
      </c>
      <c r="N42" s="5">
        <f t="shared" si="2"/>
        <v>35</v>
      </c>
      <c r="O42" s="77">
        <v>21</v>
      </c>
      <c r="P42" s="4">
        <f t="shared" si="3"/>
        <v>0.625</v>
      </c>
      <c r="Q42" s="77">
        <v>2</v>
      </c>
      <c r="R42" s="77">
        <v>2</v>
      </c>
    </row>
    <row r="43" spans="1:18" x14ac:dyDescent="0.25">
      <c r="A43" s="12" t="s">
        <v>239</v>
      </c>
      <c r="B43" s="13">
        <f t="shared" si="0"/>
        <v>34</v>
      </c>
      <c r="C43" s="77">
        <v>33</v>
      </c>
      <c r="D43" s="77">
        <v>1</v>
      </c>
      <c r="E43" s="77">
        <v>0</v>
      </c>
      <c r="F43" s="4">
        <f t="shared" si="1"/>
        <v>0.97058823529411764</v>
      </c>
      <c r="G43" s="77">
        <v>0</v>
      </c>
      <c r="H43" s="77">
        <v>1</v>
      </c>
      <c r="I43" s="77">
        <v>4</v>
      </c>
      <c r="J43" s="77">
        <v>12</v>
      </c>
      <c r="K43" s="77">
        <v>1</v>
      </c>
      <c r="L43" s="77">
        <v>0</v>
      </c>
      <c r="M43" s="77">
        <v>0</v>
      </c>
      <c r="N43" s="5">
        <f t="shared" si="2"/>
        <v>18</v>
      </c>
      <c r="O43" s="5">
        <v>14</v>
      </c>
      <c r="P43" s="4">
        <f t="shared" si="3"/>
        <v>0.5625</v>
      </c>
      <c r="Q43" s="5">
        <v>0</v>
      </c>
      <c r="R43" s="5">
        <v>2</v>
      </c>
    </row>
    <row r="44" spans="1:18" x14ac:dyDescent="0.25">
      <c r="A44" s="12" t="s">
        <v>240</v>
      </c>
      <c r="B44" s="13">
        <f t="shared" si="0"/>
        <v>705</v>
      </c>
      <c r="C44" s="77">
        <v>361</v>
      </c>
      <c r="D44" s="77">
        <v>344</v>
      </c>
      <c r="E44" s="77">
        <v>0</v>
      </c>
      <c r="F44" s="4">
        <f t="shared" si="1"/>
        <v>0.51205673758865244</v>
      </c>
      <c r="G44" s="77">
        <v>2</v>
      </c>
      <c r="H44" s="77">
        <v>89</v>
      </c>
      <c r="I44" s="77">
        <v>115</v>
      </c>
      <c r="J44" s="77">
        <v>125</v>
      </c>
      <c r="K44" s="77">
        <v>11</v>
      </c>
      <c r="L44" s="77">
        <v>0</v>
      </c>
      <c r="M44" s="77">
        <v>28</v>
      </c>
      <c r="N44" s="5">
        <f t="shared" si="2"/>
        <v>370</v>
      </c>
      <c r="O44" s="5">
        <v>241</v>
      </c>
      <c r="P44" s="4">
        <f>N44/(N44+O44)</f>
        <v>0.60556464811783961</v>
      </c>
      <c r="Q44" s="5">
        <v>67</v>
      </c>
      <c r="R44" s="5">
        <v>27</v>
      </c>
    </row>
    <row r="45" spans="1:18" x14ac:dyDescent="0.25">
      <c r="A45" s="35" t="s">
        <v>66</v>
      </c>
      <c r="B45" s="23">
        <f>B5+B6+B9+B10+B11+B12+B13+B15+B16+B17+B18+B19+B20+B23+B24+B25+B26+B27+B28+B29+B33+B34+B35+B36+B37+B38+B39+B40+B41+B42+B43+B44</f>
        <v>4773</v>
      </c>
      <c r="C45" s="23">
        <f>C5+C6+C9+C10+C11+C12+C13+C15+C16+C17+C18+C19+C20+C23+C24+C39+C25+C26+C27+C28+C29+C33+C34+C35+C36+C37+C38+C40+C41+C42+C43+C44</f>
        <v>2809</v>
      </c>
      <c r="D45" s="23">
        <f>D5+D6+D9+D10+D11+D12+D13+D15+D16+D17+D18+D19+D20+D23+D24+D39+D25+D26+D27+D28+D29+D33+D34+D35+D36+D37+D38+D40+D41+D42+D43+D44</f>
        <v>1953</v>
      </c>
      <c r="E45" s="23">
        <f>E5+E6+E9+E10+E11+E12+E13+E15+E16+E17+E18+E19+E20+E23+E24+E39+E25+E26+E27+E28+E29+E33+E34+E35+E36+E37+E38+E40+E41+E42+E43+E44</f>
        <v>11</v>
      </c>
      <c r="F45" s="24">
        <f>C45/B45</f>
        <v>0.58851875130944897</v>
      </c>
      <c r="G45" s="23">
        <f>G5+G6+G9+G10+G11+G12+G13+G15+G16+G17+G18+G19+G20+G23+G24+G25+G26+G27+G28+G29+G33+G34+G35+G36+G37+G38+G39+G40+G41+G42+G43+G44</f>
        <v>7</v>
      </c>
      <c r="H45" s="23">
        <f>H5+H6+H9+H10+H11+H12+H13+H15+H16+H17+H18+H19+H20+H23+H24+H25+H26+H27+H28+H29+H33+H34+H35+H36+H37+H38+H39+H40+H41+H42+H43+H44</f>
        <v>422</v>
      </c>
      <c r="I45" s="23">
        <f t="shared" ref="I45:J45" si="4">I5+I6+I9+I10+I11+I12+I13+I15+I16+I17+I18+I19+I20+I23+I24+I25+I26+I27+I28+I29+I33+I34+I35+I36+I37+I38+I39+I40+I41+I42+I43+I44</f>
        <v>833</v>
      </c>
      <c r="J45" s="23">
        <f t="shared" si="4"/>
        <v>977</v>
      </c>
      <c r="K45" s="23">
        <f>K5+K6+K9+K10+K11+K12+K13+K15+K16+K17+K18+K19+K20+K23+K24+K25+K26+K27+K28+K29+K33+K34+K35+K36+K37+K38+K39+K40+K41+K42+K43+K44</f>
        <v>68</v>
      </c>
      <c r="L45" s="23">
        <f>L5+L6+L9+L10+L11+L12+L13+L15+L16+L17+L18+L19+L20+L23+L24+L25+L26+L27+L28+L29+L33+L34+L35+L36+L37+L38+L39+L40+L41+L42+L43+L44</f>
        <v>1</v>
      </c>
      <c r="M45" s="23">
        <f>M5+M6+M9+M10+M11+M12+M13+M15+M16+M17+M18+M19+M20+M23+M24+M25+M26+M27+M28+M29+M33+M34+M35+M36+M37+M38+M39+M40+M41+M42+M43+M44</f>
        <v>175</v>
      </c>
      <c r="N45" s="36">
        <f>SUM(G45:M45)</f>
        <v>2483</v>
      </c>
      <c r="O45" s="23">
        <f>O5+O6+O9+O10+O11+O12+O13+O15+O16+O17+O18+O19+O20+O23+O24+O25+O26+O27+O28+O39+O29+O33+O34+O35+O36+O37+O38+O40+O41+O42+O43+O44</f>
        <v>1705</v>
      </c>
      <c r="P45" s="24">
        <f>N45/(N45+O45)</f>
        <v>0.59288443170964666</v>
      </c>
      <c r="Q45" s="23">
        <f>Q5+Q6+Q9+Q10+Q11+Q39+Q12+Q13+Q15+Q16+Q17+Q18+Q19+Q20+Q23+Q24+Q25+Q26+Q27+Q28+Q29+Q33+Q34+Q35+Q36+Q37+Q38+Q40+Q41+Q42+Q43+Q44</f>
        <v>383</v>
      </c>
      <c r="R45" s="23">
        <f>R5+R6+R9+R10+R11+R39+R12+R13+R15+R16+R17+R18+R19+R20+R23+R24+R25+R26+R27+R28+R29+R33+R34+R35+R36+R37+R38+R40+R41+R42+R43+R44</f>
        <v>202</v>
      </c>
    </row>
    <row r="46" spans="1:18" x14ac:dyDescent="0.25">
      <c r="A46" s="41" t="s">
        <v>67</v>
      </c>
      <c r="B46" s="13"/>
      <c r="C46" s="13"/>
      <c r="D46" s="13"/>
      <c r="E46" s="13"/>
      <c r="F46" s="4"/>
      <c r="G46" s="13"/>
      <c r="H46" s="13"/>
      <c r="I46" s="13"/>
      <c r="J46" s="13"/>
      <c r="K46" s="13"/>
      <c r="L46" s="13"/>
      <c r="M46" s="13"/>
      <c r="N46" s="5"/>
      <c r="O46" s="13"/>
      <c r="P46" s="4"/>
      <c r="Q46" s="13"/>
      <c r="R46" s="13"/>
    </row>
    <row r="47" spans="1:18" x14ac:dyDescent="0.25">
      <c r="A47" s="12" t="s">
        <v>241</v>
      </c>
      <c r="B47" s="13">
        <f t="shared" ref="B47:B55" si="5">C47+D47+E47</f>
        <v>214</v>
      </c>
      <c r="C47" s="77">
        <v>133</v>
      </c>
      <c r="D47" s="77">
        <v>78</v>
      </c>
      <c r="E47" s="77">
        <v>3</v>
      </c>
      <c r="F47" s="4">
        <f t="shared" ref="F47:F56" si="6">C47/B47</f>
        <v>0.62149532710280375</v>
      </c>
      <c r="G47" s="77">
        <v>1</v>
      </c>
      <c r="H47" s="77">
        <v>41</v>
      </c>
      <c r="I47" s="77">
        <v>34</v>
      </c>
      <c r="J47" s="77">
        <v>30</v>
      </c>
      <c r="K47" s="77">
        <v>1</v>
      </c>
      <c r="L47" s="77">
        <v>0</v>
      </c>
      <c r="M47" s="77">
        <v>6</v>
      </c>
      <c r="N47" s="5">
        <f>SUM(G47:M47)</f>
        <v>113</v>
      </c>
      <c r="O47" s="5">
        <v>71</v>
      </c>
      <c r="P47" s="4">
        <f t="shared" ref="P47:P63" si="7">N47/(N47+O47)</f>
        <v>0.61413043478260865</v>
      </c>
      <c r="Q47" s="5">
        <v>22</v>
      </c>
      <c r="R47" s="5">
        <v>8</v>
      </c>
    </row>
    <row r="48" spans="1:18" x14ac:dyDescent="0.25">
      <c r="A48" s="12" t="s">
        <v>242</v>
      </c>
      <c r="B48" s="13">
        <f>C48+D48+E48</f>
        <v>1303</v>
      </c>
      <c r="C48" s="13">
        <v>919</v>
      </c>
      <c r="D48" s="13">
        <v>384</v>
      </c>
      <c r="E48" s="13">
        <v>0</v>
      </c>
      <c r="F48" s="4">
        <f t="shared" si="6"/>
        <v>0.70529547198772069</v>
      </c>
      <c r="G48" s="77">
        <v>0</v>
      </c>
      <c r="H48" s="77">
        <v>206</v>
      </c>
      <c r="I48" s="77">
        <v>269</v>
      </c>
      <c r="J48" s="77">
        <v>290</v>
      </c>
      <c r="K48" s="77">
        <v>23</v>
      </c>
      <c r="L48" s="77">
        <v>0</v>
      </c>
      <c r="M48" s="77">
        <v>43</v>
      </c>
      <c r="N48" s="5">
        <f t="shared" ref="N48:N63" si="8">SUM(G48:M48)</f>
        <v>831</v>
      </c>
      <c r="O48" s="5">
        <v>360</v>
      </c>
      <c r="P48" s="4">
        <f t="shared" si="7"/>
        <v>0.69773299748110829</v>
      </c>
      <c r="Q48" s="5">
        <v>61</v>
      </c>
      <c r="R48" s="5">
        <v>51</v>
      </c>
    </row>
    <row r="49" spans="1:18" x14ac:dyDescent="0.25">
      <c r="A49" s="7" t="s">
        <v>71</v>
      </c>
      <c r="B49" s="14">
        <f t="shared" si="5"/>
        <v>12</v>
      </c>
      <c r="C49" s="77">
        <v>7</v>
      </c>
      <c r="D49" s="77">
        <v>5</v>
      </c>
      <c r="E49" s="77">
        <v>0</v>
      </c>
      <c r="F49" s="4">
        <f t="shared" si="6"/>
        <v>0.58333333333333337</v>
      </c>
      <c r="G49" s="77">
        <v>0</v>
      </c>
      <c r="H49" s="77">
        <v>5</v>
      </c>
      <c r="I49" s="77">
        <v>0</v>
      </c>
      <c r="J49" s="77">
        <v>2</v>
      </c>
      <c r="K49" s="77">
        <v>0</v>
      </c>
      <c r="L49" s="77">
        <v>0</v>
      </c>
      <c r="M49" s="77">
        <v>0</v>
      </c>
      <c r="N49" s="5">
        <f t="shared" si="8"/>
        <v>7</v>
      </c>
      <c r="O49" s="5">
        <v>3</v>
      </c>
      <c r="P49" s="4">
        <f t="shared" si="7"/>
        <v>0.7</v>
      </c>
      <c r="Q49" s="5">
        <v>1</v>
      </c>
      <c r="R49" s="5">
        <v>1</v>
      </c>
    </row>
    <row r="50" spans="1:18" x14ac:dyDescent="0.25">
      <c r="A50" s="12" t="s">
        <v>243</v>
      </c>
      <c r="B50" s="13">
        <f t="shared" si="5"/>
        <v>94</v>
      </c>
      <c r="C50" s="77">
        <v>50</v>
      </c>
      <c r="D50" s="77">
        <v>43</v>
      </c>
      <c r="E50" s="77">
        <v>1</v>
      </c>
      <c r="F50" s="4">
        <f t="shared" si="6"/>
        <v>0.53191489361702127</v>
      </c>
      <c r="G50" s="77">
        <v>0</v>
      </c>
      <c r="H50" s="77">
        <v>23</v>
      </c>
      <c r="I50" s="77">
        <v>9</v>
      </c>
      <c r="J50" s="77">
        <v>16</v>
      </c>
      <c r="K50" s="77">
        <v>1</v>
      </c>
      <c r="L50" s="77">
        <v>0</v>
      </c>
      <c r="M50" s="77">
        <v>2</v>
      </c>
      <c r="N50" s="5">
        <f t="shared" si="8"/>
        <v>51</v>
      </c>
      <c r="O50" s="5">
        <v>29</v>
      </c>
      <c r="P50" s="4">
        <f t="shared" si="7"/>
        <v>0.63749999999999996</v>
      </c>
      <c r="Q50" s="77">
        <v>9</v>
      </c>
      <c r="R50" s="77">
        <v>5</v>
      </c>
    </row>
    <row r="51" spans="1:18" x14ac:dyDescent="0.25">
      <c r="A51" s="12" t="s">
        <v>73</v>
      </c>
      <c r="B51" s="13">
        <f t="shared" si="5"/>
        <v>54</v>
      </c>
      <c r="C51" s="77">
        <v>11</v>
      </c>
      <c r="D51" s="77">
        <v>42</v>
      </c>
      <c r="E51" s="77">
        <v>1</v>
      </c>
      <c r="F51" s="4">
        <f t="shared" si="6"/>
        <v>0.20370370370370369</v>
      </c>
      <c r="G51" s="77">
        <v>0</v>
      </c>
      <c r="H51" s="77">
        <v>11</v>
      </c>
      <c r="I51" s="77">
        <v>5</v>
      </c>
      <c r="J51" s="77">
        <v>7</v>
      </c>
      <c r="K51" s="77">
        <v>0</v>
      </c>
      <c r="L51" s="77">
        <v>0</v>
      </c>
      <c r="M51" s="77">
        <v>1</v>
      </c>
      <c r="N51" s="5">
        <f t="shared" si="8"/>
        <v>24</v>
      </c>
      <c r="O51" s="77">
        <v>16</v>
      </c>
      <c r="P51" s="4">
        <f t="shared" si="7"/>
        <v>0.6</v>
      </c>
      <c r="Q51" s="77">
        <v>8</v>
      </c>
      <c r="R51" s="77">
        <v>6</v>
      </c>
    </row>
    <row r="52" spans="1:18" x14ac:dyDescent="0.25">
      <c r="A52" s="12" t="s">
        <v>244</v>
      </c>
      <c r="B52" s="13">
        <f t="shared" si="5"/>
        <v>664</v>
      </c>
      <c r="C52" s="77">
        <v>122</v>
      </c>
      <c r="D52" s="77">
        <v>542</v>
      </c>
      <c r="E52" s="77">
        <v>0</v>
      </c>
      <c r="F52" s="4">
        <f t="shared" si="6"/>
        <v>0.18373493975903615</v>
      </c>
      <c r="G52" s="77">
        <v>2</v>
      </c>
      <c r="H52" s="77">
        <v>181</v>
      </c>
      <c r="I52" s="77">
        <v>82</v>
      </c>
      <c r="J52" s="77">
        <v>76</v>
      </c>
      <c r="K52" s="77">
        <v>2</v>
      </c>
      <c r="L52" s="77">
        <v>1</v>
      </c>
      <c r="M52" s="77">
        <v>14</v>
      </c>
      <c r="N52" s="5">
        <f t="shared" si="8"/>
        <v>358</v>
      </c>
      <c r="O52" s="77">
        <v>177</v>
      </c>
      <c r="P52" s="4">
        <f t="shared" si="7"/>
        <v>0.66915887850467293</v>
      </c>
      <c r="Q52" s="77">
        <v>96</v>
      </c>
      <c r="R52" s="77">
        <v>33</v>
      </c>
    </row>
    <row r="53" spans="1:18" x14ac:dyDescent="0.25">
      <c r="A53" s="12" t="s">
        <v>75</v>
      </c>
      <c r="B53" s="13">
        <f t="shared" si="5"/>
        <v>118</v>
      </c>
      <c r="C53" s="77">
        <v>21</v>
      </c>
      <c r="D53" s="77">
        <v>97</v>
      </c>
      <c r="E53" s="77">
        <v>0</v>
      </c>
      <c r="F53" s="4">
        <f t="shared" si="6"/>
        <v>0.17796610169491525</v>
      </c>
      <c r="G53" s="77">
        <v>0</v>
      </c>
      <c r="H53" s="77">
        <v>35</v>
      </c>
      <c r="I53" s="77">
        <v>14</v>
      </c>
      <c r="J53" s="77">
        <v>11</v>
      </c>
      <c r="K53" s="77">
        <v>3</v>
      </c>
      <c r="L53" s="77">
        <v>0</v>
      </c>
      <c r="M53" s="77">
        <v>4</v>
      </c>
      <c r="N53" s="5">
        <f t="shared" si="8"/>
        <v>67</v>
      </c>
      <c r="O53" s="77">
        <v>32</v>
      </c>
      <c r="P53" s="4">
        <f t="shared" si="7"/>
        <v>0.6767676767676768</v>
      </c>
      <c r="Q53" s="77">
        <v>13</v>
      </c>
      <c r="R53" s="77">
        <v>6</v>
      </c>
    </row>
    <row r="54" spans="1:18" x14ac:dyDescent="0.25">
      <c r="A54" s="12" t="s">
        <v>245</v>
      </c>
      <c r="B54" s="13">
        <f t="shared" si="5"/>
        <v>1</v>
      </c>
      <c r="C54" s="77">
        <v>0</v>
      </c>
      <c r="D54" s="77">
        <v>1</v>
      </c>
      <c r="E54" s="77">
        <v>0</v>
      </c>
      <c r="F54" s="4">
        <f t="shared" si="6"/>
        <v>0</v>
      </c>
      <c r="G54" s="77">
        <v>0</v>
      </c>
      <c r="H54" s="77">
        <v>0</v>
      </c>
      <c r="I54" s="77">
        <v>0</v>
      </c>
      <c r="J54" s="77">
        <v>1</v>
      </c>
      <c r="K54" s="77">
        <v>0</v>
      </c>
      <c r="L54" s="77">
        <v>0</v>
      </c>
      <c r="M54" s="77">
        <v>0</v>
      </c>
      <c r="N54" s="5">
        <f t="shared" si="8"/>
        <v>1</v>
      </c>
      <c r="O54" s="77">
        <v>0</v>
      </c>
      <c r="P54" s="4">
        <f t="shared" si="7"/>
        <v>1</v>
      </c>
      <c r="Q54" s="77">
        <v>0</v>
      </c>
      <c r="R54" s="77">
        <v>0</v>
      </c>
    </row>
    <row r="55" spans="1:18" x14ac:dyDescent="0.25">
      <c r="A55" s="12" t="s">
        <v>246</v>
      </c>
      <c r="B55" s="13">
        <f t="shared" si="5"/>
        <v>62</v>
      </c>
      <c r="C55" s="77">
        <v>10</v>
      </c>
      <c r="D55" s="77">
        <v>52</v>
      </c>
      <c r="E55" s="77">
        <v>0</v>
      </c>
      <c r="F55" s="4">
        <f t="shared" si="6"/>
        <v>0.16129032258064516</v>
      </c>
      <c r="G55" s="77">
        <v>1</v>
      </c>
      <c r="H55" s="77">
        <v>9</v>
      </c>
      <c r="I55" s="77">
        <v>7</v>
      </c>
      <c r="J55" s="77">
        <v>13</v>
      </c>
      <c r="K55" s="77">
        <v>2</v>
      </c>
      <c r="L55" s="77">
        <v>0</v>
      </c>
      <c r="M55" s="77">
        <v>2</v>
      </c>
      <c r="N55" s="5">
        <f t="shared" si="8"/>
        <v>34</v>
      </c>
      <c r="O55" s="77">
        <v>20</v>
      </c>
      <c r="P55" s="4">
        <f t="shared" si="7"/>
        <v>0.62962962962962965</v>
      </c>
      <c r="Q55" s="77">
        <v>5</v>
      </c>
      <c r="R55" s="77">
        <v>3</v>
      </c>
    </row>
    <row r="56" spans="1:18" x14ac:dyDescent="0.25">
      <c r="A56" s="12" t="s">
        <v>247</v>
      </c>
      <c r="B56" s="13">
        <f>C56+D56+E56</f>
        <v>380</v>
      </c>
      <c r="C56" s="5">
        <v>46</v>
      </c>
      <c r="D56" s="5">
        <v>334</v>
      </c>
      <c r="E56" s="5">
        <v>0</v>
      </c>
      <c r="F56" s="4">
        <f t="shared" si="6"/>
        <v>0.12105263157894737</v>
      </c>
      <c r="G56" s="5">
        <v>0</v>
      </c>
      <c r="H56" s="5">
        <v>138</v>
      </c>
      <c r="I56" s="5">
        <v>52</v>
      </c>
      <c r="J56" s="5">
        <v>45</v>
      </c>
      <c r="K56" s="5">
        <v>1</v>
      </c>
      <c r="L56" s="5">
        <v>0</v>
      </c>
      <c r="M56" s="5">
        <v>11</v>
      </c>
      <c r="N56" s="5">
        <f t="shared" si="8"/>
        <v>247</v>
      </c>
      <c r="O56" s="5">
        <v>76</v>
      </c>
      <c r="P56" s="4">
        <f t="shared" si="7"/>
        <v>0.76470588235294112</v>
      </c>
      <c r="Q56" s="5">
        <v>39</v>
      </c>
      <c r="R56" s="5">
        <v>18</v>
      </c>
    </row>
    <row r="57" spans="1:18" x14ac:dyDescent="0.25">
      <c r="A57" s="7" t="s">
        <v>83</v>
      </c>
      <c r="B57" s="14">
        <f t="shared" ref="B57:B63" si="9">C57+D57+E57</f>
        <v>37</v>
      </c>
      <c r="C57" s="77">
        <v>9</v>
      </c>
      <c r="D57" s="77">
        <v>28</v>
      </c>
      <c r="E57" s="77">
        <v>0</v>
      </c>
      <c r="F57" s="4">
        <f t="shared" ref="F57:F62" si="10">C57/B57</f>
        <v>0.24324324324324326</v>
      </c>
      <c r="G57" s="77">
        <v>0</v>
      </c>
      <c r="H57" s="77">
        <v>16</v>
      </c>
      <c r="I57" s="77">
        <v>4</v>
      </c>
      <c r="J57" s="77">
        <v>5</v>
      </c>
      <c r="K57" s="77">
        <v>0</v>
      </c>
      <c r="L57" s="77">
        <v>0</v>
      </c>
      <c r="M57" s="77">
        <v>2</v>
      </c>
      <c r="N57" s="5">
        <f t="shared" si="8"/>
        <v>27</v>
      </c>
      <c r="O57" s="77">
        <v>4</v>
      </c>
      <c r="P57" s="4">
        <f t="shared" si="7"/>
        <v>0.87096774193548387</v>
      </c>
      <c r="Q57" s="77">
        <v>4</v>
      </c>
      <c r="R57" s="77">
        <v>2</v>
      </c>
    </row>
    <row r="58" spans="1:18" x14ac:dyDescent="0.25">
      <c r="A58" s="7" t="s">
        <v>84</v>
      </c>
      <c r="B58" s="14">
        <f t="shared" si="9"/>
        <v>19</v>
      </c>
      <c r="C58" s="77">
        <v>5</v>
      </c>
      <c r="D58" s="77">
        <v>14</v>
      </c>
      <c r="E58" s="77">
        <v>0</v>
      </c>
      <c r="F58" s="4">
        <f t="shared" si="10"/>
        <v>0.26315789473684209</v>
      </c>
      <c r="G58" s="77">
        <v>0</v>
      </c>
      <c r="H58" s="77">
        <v>4</v>
      </c>
      <c r="I58" s="77">
        <v>4</v>
      </c>
      <c r="J58" s="77">
        <v>3</v>
      </c>
      <c r="K58" s="77">
        <v>0</v>
      </c>
      <c r="L58" s="77">
        <v>0</v>
      </c>
      <c r="M58" s="77">
        <v>1</v>
      </c>
      <c r="N58" s="5">
        <f t="shared" si="8"/>
        <v>12</v>
      </c>
      <c r="O58" s="77">
        <v>7</v>
      </c>
      <c r="P58" s="4">
        <f t="shared" si="7"/>
        <v>0.63157894736842102</v>
      </c>
      <c r="Q58" s="77">
        <v>0</v>
      </c>
      <c r="R58" s="77">
        <v>0</v>
      </c>
    </row>
    <row r="59" spans="1:18" x14ac:dyDescent="0.25">
      <c r="A59" s="7" t="s">
        <v>97</v>
      </c>
      <c r="B59" s="14">
        <f t="shared" si="9"/>
        <v>18</v>
      </c>
      <c r="C59" s="77">
        <v>1</v>
      </c>
      <c r="D59" s="77">
        <v>17</v>
      </c>
      <c r="E59" s="77">
        <v>0</v>
      </c>
      <c r="F59" s="4">
        <f t="shared" si="10"/>
        <v>5.5555555555555552E-2</v>
      </c>
      <c r="G59" s="77">
        <v>0</v>
      </c>
      <c r="H59" s="77">
        <v>5</v>
      </c>
      <c r="I59" s="77">
        <v>4</v>
      </c>
      <c r="J59" s="77">
        <v>3</v>
      </c>
      <c r="K59" s="77">
        <v>0</v>
      </c>
      <c r="L59" s="77">
        <v>0</v>
      </c>
      <c r="M59" s="77">
        <v>0</v>
      </c>
      <c r="N59" s="5">
        <f t="shared" si="8"/>
        <v>12</v>
      </c>
      <c r="O59" s="77">
        <v>4</v>
      </c>
      <c r="P59" s="4">
        <f t="shared" si="7"/>
        <v>0.75</v>
      </c>
      <c r="Q59" s="77">
        <v>2</v>
      </c>
      <c r="R59" s="77">
        <v>0</v>
      </c>
    </row>
    <row r="60" spans="1:18" x14ac:dyDescent="0.25">
      <c r="A60" s="7" t="s">
        <v>86</v>
      </c>
      <c r="B60" s="14">
        <f t="shared" si="9"/>
        <v>107</v>
      </c>
      <c r="C60" s="77">
        <v>6</v>
      </c>
      <c r="D60" s="77">
        <v>101</v>
      </c>
      <c r="E60" s="77">
        <v>0</v>
      </c>
      <c r="F60" s="4">
        <f t="shared" si="10"/>
        <v>5.6074766355140186E-2</v>
      </c>
      <c r="G60" s="77">
        <v>0</v>
      </c>
      <c r="H60" s="77">
        <v>42</v>
      </c>
      <c r="I60" s="77">
        <v>20</v>
      </c>
      <c r="J60" s="77">
        <v>9</v>
      </c>
      <c r="K60" s="77">
        <v>1</v>
      </c>
      <c r="L60" s="77">
        <v>0</v>
      </c>
      <c r="M60" s="77">
        <v>4</v>
      </c>
      <c r="N60" s="5">
        <f t="shared" si="8"/>
        <v>76</v>
      </c>
      <c r="O60" s="77">
        <v>21</v>
      </c>
      <c r="P60" s="4">
        <f t="shared" si="7"/>
        <v>0.78350515463917525</v>
      </c>
      <c r="Q60" s="77">
        <v>7</v>
      </c>
      <c r="R60" s="77">
        <v>3</v>
      </c>
    </row>
    <row r="61" spans="1:18" x14ac:dyDescent="0.25">
      <c r="A61" s="12" t="s">
        <v>248</v>
      </c>
      <c r="B61" s="13">
        <f t="shared" si="9"/>
        <v>146</v>
      </c>
      <c r="C61" s="77">
        <v>50</v>
      </c>
      <c r="D61" s="77">
        <v>96</v>
      </c>
      <c r="E61" s="77">
        <v>0</v>
      </c>
      <c r="F61" s="4">
        <f t="shared" si="10"/>
        <v>0.34246575342465752</v>
      </c>
      <c r="G61" s="77">
        <v>1</v>
      </c>
      <c r="H61" s="77">
        <v>37</v>
      </c>
      <c r="I61" s="77">
        <v>12</v>
      </c>
      <c r="J61" s="77">
        <v>21</v>
      </c>
      <c r="K61" s="77">
        <v>2</v>
      </c>
      <c r="L61" s="77">
        <v>0</v>
      </c>
      <c r="M61" s="77">
        <v>2</v>
      </c>
      <c r="N61" s="5">
        <f t="shared" si="8"/>
        <v>75</v>
      </c>
      <c r="O61" s="77">
        <v>37</v>
      </c>
      <c r="P61" s="4">
        <f t="shared" si="7"/>
        <v>0.6696428571428571</v>
      </c>
      <c r="Q61" s="77">
        <v>30</v>
      </c>
      <c r="R61" s="77">
        <v>4</v>
      </c>
    </row>
    <row r="62" spans="1:18" x14ac:dyDescent="0.25">
      <c r="A62" s="12" t="s">
        <v>249</v>
      </c>
      <c r="B62" s="13">
        <f t="shared" si="9"/>
        <v>59</v>
      </c>
      <c r="C62" s="77">
        <v>14</v>
      </c>
      <c r="D62" s="77">
        <v>45</v>
      </c>
      <c r="E62" s="77">
        <v>0</v>
      </c>
      <c r="F62" s="4">
        <f t="shared" si="10"/>
        <v>0.23728813559322035</v>
      </c>
      <c r="G62" s="77">
        <v>0</v>
      </c>
      <c r="H62" s="77">
        <v>4</v>
      </c>
      <c r="I62" s="77">
        <v>6</v>
      </c>
      <c r="J62" s="77">
        <v>9</v>
      </c>
      <c r="K62" s="77">
        <v>0</v>
      </c>
      <c r="L62" s="77">
        <v>0</v>
      </c>
      <c r="M62" s="77">
        <v>1</v>
      </c>
      <c r="N62" s="5">
        <f t="shared" si="8"/>
        <v>20</v>
      </c>
      <c r="O62" s="77">
        <v>22</v>
      </c>
      <c r="P62" s="4">
        <f t="shared" si="7"/>
        <v>0.47619047619047616</v>
      </c>
      <c r="Q62" s="77">
        <v>11</v>
      </c>
      <c r="R62" s="77">
        <v>6</v>
      </c>
    </row>
    <row r="63" spans="1:18" x14ac:dyDescent="0.25">
      <c r="A63" s="12" t="s">
        <v>240</v>
      </c>
      <c r="B63" s="13">
        <f t="shared" si="9"/>
        <v>285</v>
      </c>
      <c r="C63" s="77">
        <v>113</v>
      </c>
      <c r="D63" s="77">
        <v>172</v>
      </c>
      <c r="E63" s="77">
        <v>0</v>
      </c>
      <c r="F63" s="4">
        <f>C63/B63</f>
        <v>0.39649122807017545</v>
      </c>
      <c r="G63" s="77">
        <v>0</v>
      </c>
      <c r="H63" s="77">
        <v>52</v>
      </c>
      <c r="I63" s="77">
        <v>55</v>
      </c>
      <c r="J63" s="77">
        <v>74</v>
      </c>
      <c r="K63" s="77">
        <v>8</v>
      </c>
      <c r="L63" s="77">
        <v>0</v>
      </c>
      <c r="M63" s="77">
        <v>5</v>
      </c>
      <c r="N63" s="5">
        <f t="shared" si="8"/>
        <v>194</v>
      </c>
      <c r="O63" s="77">
        <v>60</v>
      </c>
      <c r="P63" s="4">
        <f t="shared" si="7"/>
        <v>0.76377952755905509</v>
      </c>
      <c r="Q63" s="77">
        <v>19</v>
      </c>
      <c r="R63" s="77">
        <v>12</v>
      </c>
    </row>
    <row r="64" spans="1:18" x14ac:dyDescent="0.25">
      <c r="A64" s="35" t="s">
        <v>94</v>
      </c>
      <c r="B64" s="23">
        <f>B47+B48+B50+B51+B52+B53+B54+B55+B56+B61+B62+B63</f>
        <v>3380</v>
      </c>
      <c r="C64" s="23">
        <f>C47+C48+C50+C51+C52+C53+C54+C55+C56+C61+C62+C63</f>
        <v>1489</v>
      </c>
      <c r="D64" s="23">
        <f>D47+D48+D50+D51+D52+D53+D54+D55+D56+D61+D62+D63</f>
        <v>1886</v>
      </c>
      <c r="E64" s="23">
        <f>E47+E48+E50+E51+E52+E53+E54+E55+E56+E61+E62+E63</f>
        <v>5</v>
      </c>
      <c r="F64" s="24">
        <f>C64/B64</f>
        <v>0.44053254437869821</v>
      </c>
      <c r="G64" s="23">
        <f t="shared" ref="G64:M64" si="11">G47+G48+G50+G51+G52+G53+G54+G55+G56+G61+G62+G63</f>
        <v>5</v>
      </c>
      <c r="H64" s="23">
        <f t="shared" si="11"/>
        <v>737</v>
      </c>
      <c r="I64" s="23">
        <f t="shared" si="11"/>
        <v>545</v>
      </c>
      <c r="J64" s="23">
        <f t="shared" si="11"/>
        <v>593</v>
      </c>
      <c r="K64" s="23">
        <f t="shared" si="11"/>
        <v>43</v>
      </c>
      <c r="L64" s="23">
        <f t="shared" si="11"/>
        <v>1</v>
      </c>
      <c r="M64" s="23">
        <f t="shared" si="11"/>
        <v>91</v>
      </c>
      <c r="N64" s="36">
        <f>SUM(G64:M64)</f>
        <v>2015</v>
      </c>
      <c r="O64" s="23">
        <f>O47+O48+O50+O51+O52+O53+O54+O55+O56+O61+O62+O63</f>
        <v>900</v>
      </c>
      <c r="P64" s="24">
        <f>N64/(N64+O64)</f>
        <v>0.69125214408233271</v>
      </c>
      <c r="Q64" s="23">
        <f>Q47+Q48+Q50+Q51+Q52+Q53+Q54+Q55+Q56+Q61+Q62+Q63</f>
        <v>313</v>
      </c>
      <c r="R64" s="23">
        <f>R47+R48+R50+R51+R52+R53+R54+R55+R56+R61+R62+R63</f>
        <v>152</v>
      </c>
    </row>
    <row r="65" spans="1:18" x14ac:dyDescent="0.25">
      <c r="A65" s="70" t="s">
        <v>95</v>
      </c>
      <c r="B65" s="13"/>
      <c r="C65" s="13"/>
      <c r="D65" s="13"/>
      <c r="E65" s="13"/>
      <c r="F65" s="4"/>
      <c r="G65" s="13"/>
      <c r="H65" s="13"/>
      <c r="I65" s="13"/>
      <c r="J65" s="13"/>
      <c r="K65" s="13"/>
      <c r="L65" s="13"/>
      <c r="M65" s="13"/>
      <c r="N65" s="5"/>
      <c r="O65" s="13"/>
      <c r="P65" s="4"/>
      <c r="Q65" s="13"/>
      <c r="R65" s="13"/>
    </row>
    <row r="66" spans="1:18" x14ac:dyDescent="0.25">
      <c r="A66" s="12" t="s">
        <v>247</v>
      </c>
      <c r="B66" s="13">
        <f>C66+D66+E66</f>
        <v>124</v>
      </c>
      <c r="C66" s="13">
        <v>25</v>
      </c>
      <c r="D66" s="13">
        <v>98</v>
      </c>
      <c r="E66" s="13">
        <v>1</v>
      </c>
      <c r="F66" s="4">
        <f t="shared" ref="F66:F92" si="12">C66/B66</f>
        <v>0.20161290322580644</v>
      </c>
      <c r="G66" s="5">
        <v>0</v>
      </c>
      <c r="H66" s="5">
        <v>21</v>
      </c>
      <c r="I66" s="5">
        <v>26</v>
      </c>
      <c r="J66" s="5">
        <v>17</v>
      </c>
      <c r="K66" s="5">
        <v>0</v>
      </c>
      <c r="L66" s="5">
        <v>0</v>
      </c>
      <c r="M66" s="5">
        <v>2</v>
      </c>
      <c r="N66" s="5">
        <f t="shared" ref="N66:N81" si="13">SUM(G66:M66)</f>
        <v>66</v>
      </c>
      <c r="O66" s="5">
        <v>34</v>
      </c>
      <c r="P66" s="4">
        <f t="shared" ref="P66:P81" si="14">N66/(N66+O66)</f>
        <v>0.66</v>
      </c>
      <c r="Q66" s="5">
        <v>15</v>
      </c>
      <c r="R66" s="5">
        <v>9</v>
      </c>
    </row>
    <row r="67" spans="1:18" x14ac:dyDescent="0.25">
      <c r="A67" s="7" t="s">
        <v>83</v>
      </c>
      <c r="B67" s="13">
        <f t="shared" ref="B67:B81" si="15">C67+D67+E67</f>
        <v>28</v>
      </c>
      <c r="C67" s="77">
        <v>10</v>
      </c>
      <c r="D67" s="77">
        <v>18</v>
      </c>
      <c r="E67" s="77">
        <v>0</v>
      </c>
      <c r="F67" s="4">
        <f t="shared" si="12"/>
        <v>0.35714285714285715</v>
      </c>
      <c r="G67" s="77">
        <v>0</v>
      </c>
      <c r="H67" s="77">
        <v>3</v>
      </c>
      <c r="I67" s="77">
        <v>4</v>
      </c>
      <c r="J67" s="77">
        <v>5</v>
      </c>
      <c r="K67" s="77">
        <v>0</v>
      </c>
      <c r="L67" s="77">
        <v>0</v>
      </c>
      <c r="M67" s="77">
        <v>1</v>
      </c>
      <c r="N67" s="5">
        <f t="shared" si="13"/>
        <v>13</v>
      </c>
      <c r="O67" s="5">
        <v>9</v>
      </c>
      <c r="P67" s="4">
        <f t="shared" si="14"/>
        <v>0.59090909090909094</v>
      </c>
      <c r="Q67" s="77">
        <v>4</v>
      </c>
      <c r="R67" s="77">
        <v>2</v>
      </c>
    </row>
    <row r="68" spans="1:18" x14ac:dyDescent="0.25">
      <c r="A68" s="7" t="s">
        <v>84</v>
      </c>
      <c r="B68" s="13">
        <f t="shared" si="15"/>
        <v>13</v>
      </c>
      <c r="C68" s="77">
        <v>3</v>
      </c>
      <c r="D68" s="77">
        <v>10</v>
      </c>
      <c r="E68" s="77">
        <v>0</v>
      </c>
      <c r="F68" s="4">
        <f t="shared" si="12"/>
        <v>0.23076923076923078</v>
      </c>
      <c r="G68" s="77">
        <v>0</v>
      </c>
      <c r="H68" s="77">
        <v>1</v>
      </c>
      <c r="I68" s="77">
        <v>3</v>
      </c>
      <c r="J68" s="77">
        <v>2</v>
      </c>
      <c r="K68" s="77">
        <v>0</v>
      </c>
      <c r="L68" s="77">
        <v>0</v>
      </c>
      <c r="M68" s="77">
        <v>1</v>
      </c>
      <c r="N68" s="5">
        <f t="shared" si="13"/>
        <v>7</v>
      </c>
      <c r="O68" s="5">
        <v>4</v>
      </c>
      <c r="P68" s="4">
        <f t="shared" si="14"/>
        <v>0.63636363636363635</v>
      </c>
      <c r="Q68" s="77">
        <v>1</v>
      </c>
      <c r="R68" s="77">
        <v>1</v>
      </c>
    </row>
    <row r="69" spans="1:18" x14ac:dyDescent="0.25">
      <c r="A69" s="7" t="s">
        <v>97</v>
      </c>
      <c r="B69" s="13">
        <f t="shared" si="15"/>
        <v>3</v>
      </c>
      <c r="C69" s="77">
        <v>1</v>
      </c>
      <c r="D69" s="77">
        <v>2</v>
      </c>
      <c r="E69" s="77">
        <v>0</v>
      </c>
      <c r="F69" s="4">
        <f t="shared" si="12"/>
        <v>0.33333333333333331</v>
      </c>
      <c r="G69" s="77">
        <v>0</v>
      </c>
      <c r="H69" s="77">
        <v>2</v>
      </c>
      <c r="I69" s="77">
        <v>0</v>
      </c>
      <c r="J69" s="77">
        <v>1</v>
      </c>
      <c r="K69" s="77">
        <v>0</v>
      </c>
      <c r="L69" s="77">
        <v>0</v>
      </c>
      <c r="M69" s="77">
        <v>0</v>
      </c>
      <c r="N69" s="5">
        <f t="shared" si="13"/>
        <v>3</v>
      </c>
      <c r="O69" s="5">
        <v>0</v>
      </c>
      <c r="P69" s="4">
        <f t="shared" si="14"/>
        <v>1</v>
      </c>
      <c r="Q69" s="77">
        <v>0</v>
      </c>
      <c r="R69" s="77">
        <v>0</v>
      </c>
    </row>
    <row r="70" spans="1:18" x14ac:dyDescent="0.25">
      <c r="A70" s="7" t="s">
        <v>86</v>
      </c>
      <c r="B70" s="13">
        <f t="shared" si="15"/>
        <v>22</v>
      </c>
      <c r="C70" s="77">
        <v>2</v>
      </c>
      <c r="D70" s="77">
        <v>19</v>
      </c>
      <c r="E70" s="77">
        <v>1</v>
      </c>
      <c r="F70" s="4">
        <f t="shared" si="12"/>
        <v>9.0909090909090912E-2</v>
      </c>
      <c r="G70" s="77">
        <v>0</v>
      </c>
      <c r="H70" s="77">
        <v>3</v>
      </c>
      <c r="I70" s="77">
        <v>8</v>
      </c>
      <c r="J70" s="77">
        <v>3</v>
      </c>
      <c r="K70" s="77">
        <v>0</v>
      </c>
      <c r="L70" s="77">
        <v>0</v>
      </c>
      <c r="M70" s="77">
        <v>0</v>
      </c>
      <c r="N70" s="5">
        <f t="shared" si="13"/>
        <v>14</v>
      </c>
      <c r="O70" s="5">
        <v>4</v>
      </c>
      <c r="P70" s="4">
        <f t="shared" si="14"/>
        <v>0.77777777777777779</v>
      </c>
      <c r="Q70" s="5">
        <v>3</v>
      </c>
      <c r="R70" s="5">
        <v>1</v>
      </c>
    </row>
    <row r="71" spans="1:18" x14ac:dyDescent="0.25">
      <c r="A71" s="12" t="s">
        <v>250</v>
      </c>
      <c r="B71" s="13">
        <f t="shared" si="15"/>
        <v>1911</v>
      </c>
      <c r="C71" s="13">
        <v>823</v>
      </c>
      <c r="D71" s="13">
        <v>1083</v>
      </c>
      <c r="E71" s="13">
        <v>5</v>
      </c>
      <c r="F71" s="4">
        <f t="shared" si="12"/>
        <v>0.43066457352171639</v>
      </c>
      <c r="G71" s="5">
        <v>4</v>
      </c>
      <c r="H71" s="5">
        <v>340</v>
      </c>
      <c r="I71" s="5">
        <v>219</v>
      </c>
      <c r="J71" s="5">
        <v>238</v>
      </c>
      <c r="K71" s="5">
        <v>9</v>
      </c>
      <c r="L71" s="5">
        <v>0</v>
      </c>
      <c r="M71" s="5">
        <v>41</v>
      </c>
      <c r="N71" s="5">
        <f t="shared" si="13"/>
        <v>851</v>
      </c>
      <c r="O71" s="5">
        <v>512</v>
      </c>
      <c r="P71" s="4">
        <f t="shared" si="14"/>
        <v>0.62435803374908294</v>
      </c>
      <c r="Q71" s="5">
        <v>477</v>
      </c>
      <c r="R71" s="5">
        <v>71</v>
      </c>
    </row>
    <row r="72" spans="1:18" x14ac:dyDescent="0.25">
      <c r="A72" s="7" t="s">
        <v>99</v>
      </c>
      <c r="B72" s="13">
        <f t="shared" si="15"/>
        <v>289</v>
      </c>
      <c r="C72" s="77">
        <v>163</v>
      </c>
      <c r="D72" s="77">
        <v>123</v>
      </c>
      <c r="E72" s="77">
        <v>3</v>
      </c>
      <c r="F72" s="4">
        <f t="shared" si="12"/>
        <v>0.56401384083044981</v>
      </c>
      <c r="G72" s="77">
        <v>0</v>
      </c>
      <c r="H72" s="77">
        <v>90</v>
      </c>
      <c r="I72" s="77">
        <v>54</v>
      </c>
      <c r="J72" s="77">
        <v>35</v>
      </c>
      <c r="K72" s="77">
        <v>2</v>
      </c>
      <c r="L72" s="77">
        <v>0</v>
      </c>
      <c r="M72" s="77">
        <v>6</v>
      </c>
      <c r="N72" s="5">
        <f t="shared" si="13"/>
        <v>187</v>
      </c>
      <c r="O72" s="5">
        <v>57</v>
      </c>
      <c r="P72" s="4">
        <f t="shared" si="14"/>
        <v>0.76639344262295084</v>
      </c>
      <c r="Q72" s="77">
        <v>27</v>
      </c>
      <c r="R72" s="77">
        <v>18</v>
      </c>
    </row>
    <row r="73" spans="1:18" x14ac:dyDescent="0.25">
      <c r="A73" s="78" t="s">
        <v>251</v>
      </c>
      <c r="B73" s="13">
        <f t="shared" si="15"/>
        <v>50</v>
      </c>
      <c r="C73" s="77">
        <v>20</v>
      </c>
      <c r="D73" s="77">
        <v>30</v>
      </c>
      <c r="E73" s="77">
        <v>0</v>
      </c>
      <c r="F73" s="4">
        <f t="shared" si="12"/>
        <v>0.4</v>
      </c>
      <c r="G73" s="77">
        <v>1</v>
      </c>
      <c r="H73" s="77">
        <v>8</v>
      </c>
      <c r="I73" s="77">
        <v>7</v>
      </c>
      <c r="J73" s="77">
        <v>2</v>
      </c>
      <c r="K73" s="77">
        <v>0</v>
      </c>
      <c r="L73" s="77">
        <v>0</v>
      </c>
      <c r="M73" s="77">
        <v>2</v>
      </c>
      <c r="N73" s="5">
        <f t="shared" si="13"/>
        <v>20</v>
      </c>
      <c r="O73" s="5">
        <v>14</v>
      </c>
      <c r="P73" s="4">
        <f t="shared" si="14"/>
        <v>0.58823529411764708</v>
      </c>
      <c r="Q73" s="5">
        <v>14</v>
      </c>
      <c r="R73" s="5">
        <v>2</v>
      </c>
    </row>
    <row r="74" spans="1:18" x14ac:dyDescent="0.25">
      <c r="A74" s="78" t="s">
        <v>252</v>
      </c>
      <c r="B74" s="13">
        <f t="shared" si="15"/>
        <v>160</v>
      </c>
      <c r="C74" s="14">
        <v>56</v>
      </c>
      <c r="D74" s="14">
        <v>104</v>
      </c>
      <c r="E74" s="14">
        <v>0</v>
      </c>
      <c r="F74" s="4">
        <f t="shared" si="12"/>
        <v>0.35</v>
      </c>
      <c r="G74" s="77">
        <v>1</v>
      </c>
      <c r="H74" s="77">
        <v>24</v>
      </c>
      <c r="I74" s="77">
        <v>23</v>
      </c>
      <c r="J74" s="77">
        <v>23</v>
      </c>
      <c r="K74" s="77">
        <v>1</v>
      </c>
      <c r="L74" s="77">
        <v>0</v>
      </c>
      <c r="M74" s="77">
        <v>2</v>
      </c>
      <c r="N74" s="5">
        <f t="shared" si="13"/>
        <v>74</v>
      </c>
      <c r="O74" s="5">
        <v>50</v>
      </c>
      <c r="P74" s="4">
        <f t="shared" si="14"/>
        <v>0.59677419354838712</v>
      </c>
      <c r="Q74" s="5">
        <v>29</v>
      </c>
      <c r="R74" s="5">
        <v>7</v>
      </c>
    </row>
    <row r="75" spans="1:18" x14ac:dyDescent="0.25">
      <c r="A75" s="7" t="s">
        <v>101</v>
      </c>
      <c r="B75" s="13">
        <f t="shared" si="15"/>
        <v>264</v>
      </c>
      <c r="C75" s="77">
        <v>94</v>
      </c>
      <c r="D75" s="77">
        <v>169</v>
      </c>
      <c r="E75" s="77">
        <v>1</v>
      </c>
      <c r="F75" s="4">
        <f t="shared" si="12"/>
        <v>0.35606060606060608</v>
      </c>
      <c r="G75" s="77">
        <v>0</v>
      </c>
      <c r="H75" s="77">
        <v>53</v>
      </c>
      <c r="I75" s="77">
        <v>23</v>
      </c>
      <c r="J75" s="77">
        <v>36</v>
      </c>
      <c r="K75" s="77">
        <v>1</v>
      </c>
      <c r="L75" s="77">
        <v>0</v>
      </c>
      <c r="M75" s="77">
        <v>4</v>
      </c>
      <c r="N75" s="5">
        <f t="shared" si="13"/>
        <v>117</v>
      </c>
      <c r="O75" s="5">
        <v>65</v>
      </c>
      <c r="P75" s="4">
        <f t="shared" si="14"/>
        <v>0.6428571428571429</v>
      </c>
      <c r="Q75" s="5">
        <v>73</v>
      </c>
      <c r="R75" s="5">
        <v>9</v>
      </c>
    </row>
    <row r="76" spans="1:18" x14ac:dyDescent="0.25">
      <c r="A76" s="7" t="s">
        <v>104</v>
      </c>
      <c r="B76" s="13">
        <f t="shared" si="15"/>
        <v>84</v>
      </c>
      <c r="C76" s="77">
        <v>41</v>
      </c>
      <c r="D76" s="77">
        <v>43</v>
      </c>
      <c r="E76" s="77">
        <v>0</v>
      </c>
      <c r="F76" s="4">
        <f t="shared" si="12"/>
        <v>0.48809523809523808</v>
      </c>
      <c r="G76" s="77">
        <v>0</v>
      </c>
      <c r="H76" s="77">
        <v>12</v>
      </c>
      <c r="I76" s="77">
        <v>9</v>
      </c>
      <c r="J76" s="77">
        <v>14</v>
      </c>
      <c r="K76" s="77">
        <v>0</v>
      </c>
      <c r="L76" s="77">
        <v>0</v>
      </c>
      <c r="M76" s="77">
        <v>1</v>
      </c>
      <c r="N76" s="5">
        <f t="shared" si="13"/>
        <v>36</v>
      </c>
      <c r="O76" s="77">
        <v>10</v>
      </c>
      <c r="P76" s="4">
        <f t="shared" si="14"/>
        <v>0.78260869565217395</v>
      </c>
      <c r="Q76" s="77">
        <v>38</v>
      </c>
      <c r="R76" s="77">
        <v>0</v>
      </c>
    </row>
    <row r="77" spans="1:18" x14ac:dyDescent="0.25">
      <c r="A77" s="7" t="s">
        <v>105</v>
      </c>
      <c r="B77" s="13">
        <f t="shared" si="15"/>
        <v>89</v>
      </c>
      <c r="C77" s="77">
        <v>51</v>
      </c>
      <c r="D77" s="77">
        <v>38</v>
      </c>
      <c r="E77" s="77">
        <v>0</v>
      </c>
      <c r="F77" s="4">
        <f t="shared" si="12"/>
        <v>0.5730337078651685</v>
      </c>
      <c r="G77" s="77">
        <v>1</v>
      </c>
      <c r="H77" s="77">
        <v>9</v>
      </c>
      <c r="I77" s="77">
        <v>16</v>
      </c>
      <c r="J77" s="77">
        <v>21</v>
      </c>
      <c r="K77" s="77">
        <v>2</v>
      </c>
      <c r="L77" s="77">
        <v>0</v>
      </c>
      <c r="M77" s="77">
        <v>3</v>
      </c>
      <c r="N77" s="5">
        <f t="shared" si="13"/>
        <v>52</v>
      </c>
      <c r="O77" s="77">
        <v>27</v>
      </c>
      <c r="P77" s="4">
        <f t="shared" si="14"/>
        <v>0.65822784810126578</v>
      </c>
      <c r="Q77" s="77">
        <v>7</v>
      </c>
      <c r="R77" s="77">
        <v>3</v>
      </c>
    </row>
    <row r="78" spans="1:18" x14ac:dyDescent="0.25">
      <c r="A78" s="7" t="s">
        <v>253</v>
      </c>
      <c r="B78" s="13">
        <f t="shared" si="15"/>
        <v>12</v>
      </c>
      <c r="C78" s="77">
        <v>2</v>
      </c>
      <c r="D78" s="77">
        <v>10</v>
      </c>
      <c r="E78" s="77">
        <v>0</v>
      </c>
      <c r="F78" s="4">
        <f t="shared" si="12"/>
        <v>0.16666666666666666</v>
      </c>
      <c r="G78" s="77">
        <v>0</v>
      </c>
      <c r="H78" s="77">
        <v>3</v>
      </c>
      <c r="I78" s="77">
        <v>1</v>
      </c>
      <c r="J78" s="77">
        <v>1</v>
      </c>
      <c r="K78" s="77">
        <v>0</v>
      </c>
      <c r="L78" s="77">
        <v>0</v>
      </c>
      <c r="M78" s="77">
        <v>0</v>
      </c>
      <c r="N78" s="5">
        <f t="shared" si="13"/>
        <v>5</v>
      </c>
      <c r="O78" s="77">
        <v>6</v>
      </c>
      <c r="P78" s="4">
        <f t="shared" si="14"/>
        <v>0.45454545454545453</v>
      </c>
      <c r="Q78" s="77">
        <v>1</v>
      </c>
      <c r="R78" s="77">
        <v>0</v>
      </c>
    </row>
    <row r="79" spans="1:18" x14ac:dyDescent="0.25">
      <c r="A79" s="7" t="s">
        <v>106</v>
      </c>
      <c r="B79" s="13">
        <f t="shared" si="15"/>
        <v>263</v>
      </c>
      <c r="C79" s="77">
        <v>127</v>
      </c>
      <c r="D79" s="77">
        <v>136</v>
      </c>
      <c r="E79" s="77">
        <v>0</v>
      </c>
      <c r="F79" s="4">
        <f t="shared" si="12"/>
        <v>0.4828897338403042</v>
      </c>
      <c r="G79" s="77">
        <v>1</v>
      </c>
      <c r="H79" s="77">
        <v>37</v>
      </c>
      <c r="I79" s="77">
        <v>20</v>
      </c>
      <c r="J79" s="77">
        <v>24</v>
      </c>
      <c r="K79" s="77">
        <v>0</v>
      </c>
      <c r="L79" s="77">
        <v>0</v>
      </c>
      <c r="M79" s="77">
        <v>6</v>
      </c>
      <c r="N79" s="5">
        <f t="shared" si="13"/>
        <v>88</v>
      </c>
      <c r="O79" s="77">
        <v>109</v>
      </c>
      <c r="P79" s="4">
        <f t="shared" si="14"/>
        <v>0.4467005076142132</v>
      </c>
      <c r="Q79" s="77">
        <v>61</v>
      </c>
      <c r="R79" s="77">
        <v>5</v>
      </c>
    </row>
    <row r="80" spans="1:18" x14ac:dyDescent="0.25">
      <c r="A80" s="7" t="s">
        <v>107</v>
      </c>
      <c r="B80" s="13">
        <f t="shared" si="15"/>
        <v>2</v>
      </c>
      <c r="C80" s="77">
        <v>2</v>
      </c>
      <c r="D80" s="77">
        <v>0</v>
      </c>
      <c r="E80" s="77">
        <v>0</v>
      </c>
      <c r="F80" s="4">
        <f t="shared" si="12"/>
        <v>1</v>
      </c>
      <c r="G80" s="77">
        <v>0</v>
      </c>
      <c r="H80" s="77">
        <v>1</v>
      </c>
      <c r="I80" s="77">
        <v>0</v>
      </c>
      <c r="J80" s="77">
        <v>0</v>
      </c>
      <c r="K80" s="77">
        <v>0</v>
      </c>
      <c r="L80" s="77">
        <v>0</v>
      </c>
      <c r="M80" s="77">
        <v>0</v>
      </c>
      <c r="N80" s="5">
        <f t="shared" si="13"/>
        <v>1</v>
      </c>
      <c r="O80" s="77">
        <v>1</v>
      </c>
      <c r="P80" s="4">
        <f t="shared" si="14"/>
        <v>0.5</v>
      </c>
      <c r="Q80" s="77">
        <v>0</v>
      </c>
      <c r="R80" s="77">
        <v>0</v>
      </c>
    </row>
    <row r="81" spans="1:18" x14ac:dyDescent="0.25">
      <c r="A81" s="7" t="s">
        <v>110</v>
      </c>
      <c r="B81" s="13">
        <f t="shared" si="15"/>
        <v>43</v>
      </c>
      <c r="C81" s="77">
        <v>17</v>
      </c>
      <c r="D81" s="77">
        <v>26</v>
      </c>
      <c r="E81" s="77">
        <v>0</v>
      </c>
      <c r="F81" s="4">
        <f t="shared" si="12"/>
        <v>0.39534883720930231</v>
      </c>
      <c r="G81" s="77">
        <v>0</v>
      </c>
      <c r="H81" s="77">
        <v>4</v>
      </c>
      <c r="I81" s="77">
        <v>5</v>
      </c>
      <c r="J81" s="77">
        <v>6</v>
      </c>
      <c r="K81" s="77">
        <v>0</v>
      </c>
      <c r="L81" s="77">
        <v>0</v>
      </c>
      <c r="M81" s="77">
        <v>1</v>
      </c>
      <c r="N81" s="5">
        <f t="shared" si="13"/>
        <v>16</v>
      </c>
      <c r="O81" s="5">
        <v>17</v>
      </c>
      <c r="P81" s="4">
        <f t="shared" si="14"/>
        <v>0.48484848484848486</v>
      </c>
      <c r="Q81" s="5">
        <v>9</v>
      </c>
      <c r="R81" s="5">
        <v>1</v>
      </c>
    </row>
    <row r="82" spans="1:18" x14ac:dyDescent="0.25">
      <c r="A82" s="35" t="s">
        <v>111</v>
      </c>
      <c r="B82" s="23">
        <f>B66+B71</f>
        <v>2035</v>
      </c>
      <c r="C82" s="23">
        <f>C66+C71</f>
        <v>848</v>
      </c>
      <c r="D82" s="23">
        <f>D66+D71</f>
        <v>1181</v>
      </c>
      <c r="E82" s="23">
        <f>E66+E71</f>
        <v>6</v>
      </c>
      <c r="F82" s="25">
        <f t="shared" si="12"/>
        <v>0.41670761670761669</v>
      </c>
      <c r="G82" s="23">
        <f t="shared" ref="G82:M82" si="16">G66+G71</f>
        <v>4</v>
      </c>
      <c r="H82" s="23">
        <f t="shared" si="16"/>
        <v>361</v>
      </c>
      <c r="I82" s="23">
        <f t="shared" si="16"/>
        <v>245</v>
      </c>
      <c r="J82" s="23">
        <f t="shared" si="16"/>
        <v>255</v>
      </c>
      <c r="K82" s="23">
        <f t="shared" si="16"/>
        <v>9</v>
      </c>
      <c r="L82" s="23">
        <f t="shared" si="16"/>
        <v>0</v>
      </c>
      <c r="M82" s="23">
        <f t="shared" si="16"/>
        <v>43</v>
      </c>
      <c r="N82" s="36">
        <f t="shared" ref="N82:N92" si="17">SUM(G82:M82)</f>
        <v>917</v>
      </c>
      <c r="O82" s="23">
        <f>O66+O71</f>
        <v>546</v>
      </c>
      <c r="P82" s="25">
        <f>N82/(N82+O82)</f>
        <v>0.62679425837320579</v>
      </c>
      <c r="Q82" s="23">
        <f>Q66+Q71</f>
        <v>492</v>
      </c>
      <c r="R82" s="23">
        <f>R66+R71</f>
        <v>80</v>
      </c>
    </row>
    <row r="83" spans="1:18" x14ac:dyDescent="0.25">
      <c r="A83" s="70" t="s">
        <v>170</v>
      </c>
      <c r="B83" s="13"/>
      <c r="C83" s="13"/>
      <c r="D83" s="13"/>
      <c r="E83" s="13"/>
      <c r="F83" s="4"/>
      <c r="G83" s="13"/>
      <c r="H83" s="13"/>
      <c r="I83" s="13"/>
      <c r="J83" s="13"/>
      <c r="K83" s="13"/>
      <c r="L83" s="13"/>
      <c r="M83" s="13"/>
      <c r="N83" s="5"/>
      <c r="O83" s="13"/>
      <c r="P83" s="4"/>
      <c r="Q83" s="13"/>
      <c r="R83" s="13"/>
    </row>
    <row r="84" spans="1:18" x14ac:dyDescent="0.25">
      <c r="A84" s="12" t="s">
        <v>254</v>
      </c>
      <c r="B84" s="13">
        <f t="shared" ref="B84:B91" si="18">C84+D84+E84</f>
        <v>43</v>
      </c>
      <c r="C84" s="77">
        <v>38</v>
      </c>
      <c r="D84" s="77">
        <v>5</v>
      </c>
      <c r="E84" s="77">
        <v>0</v>
      </c>
      <c r="F84" s="69">
        <f t="shared" ref="F84:F91" si="19">C84/B84</f>
        <v>0.88372093023255816</v>
      </c>
      <c r="G84" s="77">
        <v>0</v>
      </c>
      <c r="H84" s="77">
        <v>4</v>
      </c>
      <c r="I84" s="77">
        <v>3</v>
      </c>
      <c r="J84" s="77">
        <v>3</v>
      </c>
      <c r="K84" s="77">
        <v>0</v>
      </c>
      <c r="L84" s="77">
        <v>0</v>
      </c>
      <c r="M84" s="77">
        <v>2</v>
      </c>
      <c r="N84" s="5">
        <f t="shared" ref="N84:N91" si="20">SUM(G84:M84)</f>
        <v>12</v>
      </c>
      <c r="O84" s="5">
        <v>28</v>
      </c>
      <c r="P84" s="4">
        <f t="shared" ref="P84:P91" si="21">N84/(N84+O84)</f>
        <v>0.3</v>
      </c>
      <c r="Q84" s="5">
        <v>0</v>
      </c>
      <c r="R84" s="5">
        <v>3</v>
      </c>
    </row>
    <row r="85" spans="1:18" x14ac:dyDescent="0.25">
      <c r="A85" s="12" t="s">
        <v>255</v>
      </c>
      <c r="B85" s="13">
        <f t="shared" si="18"/>
        <v>633</v>
      </c>
      <c r="C85" s="5">
        <v>414</v>
      </c>
      <c r="D85" s="5">
        <v>218</v>
      </c>
      <c r="E85" s="5">
        <v>1</v>
      </c>
      <c r="F85" s="69">
        <f t="shared" si="19"/>
        <v>0.65402843601895733</v>
      </c>
      <c r="G85" s="5">
        <v>1</v>
      </c>
      <c r="H85" s="5">
        <v>88</v>
      </c>
      <c r="I85" s="5">
        <v>135</v>
      </c>
      <c r="J85" s="5">
        <v>109</v>
      </c>
      <c r="K85" s="5">
        <v>11</v>
      </c>
      <c r="L85" s="5">
        <v>1</v>
      </c>
      <c r="M85" s="5">
        <v>35</v>
      </c>
      <c r="N85" s="5">
        <f t="shared" si="20"/>
        <v>380</v>
      </c>
      <c r="O85" s="5">
        <v>213</v>
      </c>
      <c r="P85" s="4">
        <f t="shared" si="21"/>
        <v>0.64080944350758851</v>
      </c>
      <c r="Q85" s="5">
        <v>15</v>
      </c>
      <c r="R85" s="5">
        <v>25</v>
      </c>
    </row>
    <row r="86" spans="1:18" x14ac:dyDescent="0.25">
      <c r="A86" s="7" t="s">
        <v>171</v>
      </c>
      <c r="B86" s="13">
        <f t="shared" si="18"/>
        <v>4</v>
      </c>
      <c r="C86" s="5">
        <v>3</v>
      </c>
      <c r="D86" s="5">
        <v>0</v>
      </c>
      <c r="E86" s="5">
        <v>1</v>
      </c>
      <c r="F86" s="69">
        <f t="shared" si="19"/>
        <v>0.75</v>
      </c>
      <c r="G86" s="5">
        <v>0</v>
      </c>
      <c r="H86" s="5">
        <v>0</v>
      </c>
      <c r="I86" s="5">
        <v>3</v>
      </c>
      <c r="J86" s="5">
        <v>0</v>
      </c>
      <c r="K86" s="5">
        <v>0</v>
      </c>
      <c r="L86" s="5">
        <v>0</v>
      </c>
      <c r="M86" s="5">
        <v>0</v>
      </c>
      <c r="N86" s="5">
        <f t="shared" si="20"/>
        <v>3</v>
      </c>
      <c r="O86" s="5">
        <v>0</v>
      </c>
      <c r="P86" s="4">
        <f t="shared" si="21"/>
        <v>1</v>
      </c>
      <c r="Q86" s="5">
        <v>0</v>
      </c>
      <c r="R86" s="5">
        <v>1</v>
      </c>
    </row>
    <row r="87" spans="1:18" x14ac:dyDescent="0.25">
      <c r="A87" s="12" t="s">
        <v>256</v>
      </c>
      <c r="B87" s="13">
        <f t="shared" si="18"/>
        <v>764</v>
      </c>
      <c r="C87" s="77">
        <v>656</v>
      </c>
      <c r="D87" s="77">
        <v>108</v>
      </c>
      <c r="E87" s="77">
        <v>0</v>
      </c>
      <c r="F87" s="69">
        <f t="shared" si="19"/>
        <v>0.8586387434554974</v>
      </c>
      <c r="G87" s="77">
        <v>1</v>
      </c>
      <c r="H87" s="77">
        <v>80</v>
      </c>
      <c r="I87" s="77">
        <v>104</v>
      </c>
      <c r="J87" s="77">
        <v>66</v>
      </c>
      <c r="K87" s="77">
        <v>5</v>
      </c>
      <c r="L87" s="77">
        <v>0</v>
      </c>
      <c r="M87" s="77">
        <v>21</v>
      </c>
      <c r="N87" s="5">
        <f t="shared" si="20"/>
        <v>277</v>
      </c>
      <c r="O87" s="5">
        <v>451</v>
      </c>
      <c r="P87" s="4">
        <f t="shared" si="21"/>
        <v>0.38049450549450547</v>
      </c>
      <c r="Q87" s="5">
        <v>9</v>
      </c>
      <c r="R87" s="5">
        <v>27</v>
      </c>
    </row>
    <row r="88" spans="1:18" x14ac:dyDescent="0.25">
      <c r="A88" s="12" t="s">
        <v>257</v>
      </c>
      <c r="B88" s="13">
        <f t="shared" si="18"/>
        <v>203</v>
      </c>
      <c r="C88" s="5">
        <v>174</v>
      </c>
      <c r="D88" s="5">
        <v>26</v>
      </c>
      <c r="E88" s="5">
        <v>3</v>
      </c>
      <c r="F88" s="69">
        <f t="shared" si="19"/>
        <v>0.8571428571428571</v>
      </c>
      <c r="G88" s="5">
        <v>0</v>
      </c>
      <c r="H88" s="5">
        <v>10</v>
      </c>
      <c r="I88" s="5">
        <v>36</v>
      </c>
      <c r="J88" s="5">
        <v>22</v>
      </c>
      <c r="K88" s="5">
        <v>3</v>
      </c>
      <c r="L88" s="5">
        <v>0</v>
      </c>
      <c r="M88" s="5">
        <v>7</v>
      </c>
      <c r="N88" s="5">
        <f t="shared" si="20"/>
        <v>78</v>
      </c>
      <c r="O88" s="5">
        <v>109</v>
      </c>
      <c r="P88" s="4">
        <f t="shared" si="21"/>
        <v>0.41711229946524064</v>
      </c>
      <c r="Q88" s="5">
        <v>0</v>
      </c>
      <c r="R88" s="5">
        <v>16</v>
      </c>
    </row>
    <row r="89" spans="1:18" x14ac:dyDescent="0.25">
      <c r="A89" s="68" t="s">
        <v>119</v>
      </c>
      <c r="B89" s="13">
        <f t="shared" si="18"/>
        <v>20</v>
      </c>
      <c r="C89" s="77">
        <v>17</v>
      </c>
      <c r="D89" s="77">
        <v>2</v>
      </c>
      <c r="E89" s="77">
        <v>1</v>
      </c>
      <c r="F89" s="69">
        <f t="shared" si="19"/>
        <v>0.85</v>
      </c>
      <c r="G89" s="77">
        <v>0</v>
      </c>
      <c r="H89" s="77">
        <v>0</v>
      </c>
      <c r="I89" s="77">
        <v>1</v>
      </c>
      <c r="J89" s="77">
        <v>1</v>
      </c>
      <c r="K89" s="77">
        <v>0</v>
      </c>
      <c r="L89" s="77">
        <v>0</v>
      </c>
      <c r="M89" s="77">
        <v>1</v>
      </c>
      <c r="N89" s="5">
        <f t="shared" si="20"/>
        <v>3</v>
      </c>
      <c r="O89" s="5">
        <v>13</v>
      </c>
      <c r="P89" s="4">
        <f t="shared" si="21"/>
        <v>0.1875</v>
      </c>
      <c r="Q89" s="77">
        <v>0</v>
      </c>
      <c r="R89" s="77">
        <v>4</v>
      </c>
    </row>
    <row r="90" spans="1:18" x14ac:dyDescent="0.25">
      <c r="A90" s="68" t="s">
        <v>172</v>
      </c>
      <c r="B90" s="13">
        <f t="shared" si="18"/>
        <v>16</v>
      </c>
      <c r="C90" s="77">
        <v>13</v>
      </c>
      <c r="D90" s="77">
        <v>3</v>
      </c>
      <c r="E90" s="77">
        <v>0</v>
      </c>
      <c r="F90" s="69">
        <f t="shared" si="19"/>
        <v>0.8125</v>
      </c>
      <c r="G90" s="77">
        <v>0</v>
      </c>
      <c r="H90" s="77">
        <v>1</v>
      </c>
      <c r="I90" s="77">
        <v>2</v>
      </c>
      <c r="J90" s="77">
        <v>1</v>
      </c>
      <c r="K90" s="77">
        <v>1</v>
      </c>
      <c r="L90" s="77">
        <v>0</v>
      </c>
      <c r="M90" s="77">
        <v>0</v>
      </c>
      <c r="N90" s="5">
        <f t="shared" si="20"/>
        <v>5</v>
      </c>
      <c r="O90" s="5">
        <v>8</v>
      </c>
      <c r="P90" s="4">
        <f t="shared" si="21"/>
        <v>0.38461538461538464</v>
      </c>
      <c r="Q90" s="77">
        <v>0</v>
      </c>
      <c r="R90" s="77">
        <v>3</v>
      </c>
    </row>
    <row r="91" spans="1:18" x14ac:dyDescent="0.25">
      <c r="A91" s="68" t="s">
        <v>258</v>
      </c>
      <c r="B91" s="13">
        <f t="shared" si="18"/>
        <v>1</v>
      </c>
      <c r="C91" s="77">
        <v>1</v>
      </c>
      <c r="D91" s="77">
        <v>0</v>
      </c>
      <c r="E91" s="77">
        <v>0</v>
      </c>
      <c r="F91" s="69">
        <f t="shared" si="19"/>
        <v>1</v>
      </c>
      <c r="G91" s="77">
        <v>0</v>
      </c>
      <c r="H91" s="77">
        <v>0</v>
      </c>
      <c r="I91" s="77">
        <v>0</v>
      </c>
      <c r="J91" s="77">
        <v>0</v>
      </c>
      <c r="K91" s="77">
        <v>0</v>
      </c>
      <c r="L91" s="77">
        <v>0</v>
      </c>
      <c r="M91" s="77">
        <v>0</v>
      </c>
      <c r="N91" s="5">
        <f t="shared" si="20"/>
        <v>0</v>
      </c>
      <c r="O91" s="5">
        <v>1</v>
      </c>
      <c r="P91" s="4">
        <f t="shared" si="21"/>
        <v>0</v>
      </c>
      <c r="Q91" s="77">
        <v>0</v>
      </c>
      <c r="R91" s="77">
        <v>0</v>
      </c>
    </row>
    <row r="92" spans="1:18" x14ac:dyDescent="0.25">
      <c r="A92" s="35" t="s">
        <v>122</v>
      </c>
      <c r="B92" s="23">
        <f>C92+D92+E92</f>
        <v>1643</v>
      </c>
      <c r="C92" s="23">
        <f>C84+C85+C87+C88</f>
        <v>1282</v>
      </c>
      <c r="D92" s="23">
        <f>D84+D85+D87+D88</f>
        <v>357</v>
      </c>
      <c r="E92" s="23">
        <f>E84+E85+E87+E88</f>
        <v>4</v>
      </c>
      <c r="F92" s="25">
        <f t="shared" si="12"/>
        <v>0.78027997565429097</v>
      </c>
      <c r="G92" s="23">
        <f t="shared" ref="G92:M92" si="22">G84+G85+G87+G88</f>
        <v>2</v>
      </c>
      <c r="H92" s="23">
        <f t="shared" si="22"/>
        <v>182</v>
      </c>
      <c r="I92" s="23">
        <f t="shared" si="22"/>
        <v>278</v>
      </c>
      <c r="J92" s="23">
        <f t="shared" si="22"/>
        <v>200</v>
      </c>
      <c r="K92" s="23">
        <f t="shared" si="22"/>
        <v>19</v>
      </c>
      <c r="L92" s="23">
        <f t="shared" si="22"/>
        <v>1</v>
      </c>
      <c r="M92" s="23">
        <f t="shared" si="22"/>
        <v>65</v>
      </c>
      <c r="N92" s="36">
        <f t="shared" si="17"/>
        <v>747</v>
      </c>
      <c r="O92" s="23">
        <f>O84+O85+O87+O88</f>
        <v>801</v>
      </c>
      <c r="P92" s="25">
        <f t="shared" ref="P92:P101" si="23">N92/(N92+O92)</f>
        <v>0.48255813953488375</v>
      </c>
      <c r="Q92" s="23">
        <f>Q84+Q85+Q87+Q88</f>
        <v>24</v>
      </c>
      <c r="R92" s="23">
        <f>R84+R85+R87+R88</f>
        <v>71</v>
      </c>
    </row>
    <row r="93" spans="1:18" x14ac:dyDescent="0.25">
      <c r="A93" s="70" t="s">
        <v>123</v>
      </c>
      <c r="B93" s="13"/>
      <c r="C93" s="13"/>
      <c r="D93" s="13"/>
      <c r="E93" s="13"/>
      <c r="F93" s="4"/>
      <c r="G93" s="13"/>
      <c r="H93" s="13"/>
      <c r="I93" s="13"/>
      <c r="J93" s="13"/>
      <c r="K93" s="13"/>
      <c r="L93" s="13"/>
      <c r="M93" s="13"/>
      <c r="N93" s="5"/>
      <c r="O93" s="13"/>
      <c r="P93" s="4"/>
      <c r="Q93" s="13"/>
      <c r="R93" s="13"/>
    </row>
    <row r="94" spans="1:18" x14ac:dyDescent="0.25">
      <c r="A94" s="12" t="s">
        <v>259</v>
      </c>
      <c r="B94" s="13">
        <f t="shared" ref="B94:B100" si="24">C94+D94+E94</f>
        <v>299</v>
      </c>
      <c r="C94" s="5">
        <v>267</v>
      </c>
      <c r="D94" s="5">
        <v>31</v>
      </c>
      <c r="E94" s="5">
        <v>1</v>
      </c>
      <c r="F94" s="69">
        <f t="shared" ref="F94:F100" si="25">C94/B94</f>
        <v>0.8929765886287625</v>
      </c>
      <c r="G94" s="5">
        <v>4</v>
      </c>
      <c r="H94" s="5">
        <v>33</v>
      </c>
      <c r="I94" s="5">
        <v>50</v>
      </c>
      <c r="J94" s="5">
        <v>61</v>
      </c>
      <c r="K94" s="5">
        <v>6</v>
      </c>
      <c r="L94" s="5">
        <v>0</v>
      </c>
      <c r="M94" s="5">
        <v>14</v>
      </c>
      <c r="N94" s="5">
        <f t="shared" ref="N94:N100" si="26">SUM(G94:M94)</f>
        <v>168</v>
      </c>
      <c r="O94" s="5">
        <v>108</v>
      </c>
      <c r="P94" s="4">
        <f t="shared" ref="P94:P100" si="27">N94/(N94+O94)</f>
        <v>0.60869565217391308</v>
      </c>
      <c r="Q94" s="5">
        <v>11</v>
      </c>
      <c r="R94" s="5">
        <v>12</v>
      </c>
    </row>
    <row r="95" spans="1:18" x14ac:dyDescent="0.25">
      <c r="A95" s="7" t="s">
        <v>125</v>
      </c>
      <c r="B95" s="13">
        <f t="shared" si="24"/>
        <v>64</v>
      </c>
      <c r="C95" s="77">
        <v>60</v>
      </c>
      <c r="D95" s="77">
        <v>4</v>
      </c>
      <c r="E95" s="77">
        <v>0</v>
      </c>
      <c r="F95" s="69">
        <f t="shared" si="25"/>
        <v>0.9375</v>
      </c>
      <c r="G95" s="77">
        <v>0</v>
      </c>
      <c r="H95" s="77">
        <v>3</v>
      </c>
      <c r="I95" s="77">
        <v>6</v>
      </c>
      <c r="J95" s="77">
        <v>15</v>
      </c>
      <c r="K95" s="77">
        <v>1</v>
      </c>
      <c r="L95" s="77">
        <v>0</v>
      </c>
      <c r="M95" s="77">
        <v>1</v>
      </c>
      <c r="N95" s="5">
        <f t="shared" si="26"/>
        <v>26</v>
      </c>
      <c r="O95" s="5">
        <v>31</v>
      </c>
      <c r="P95" s="4">
        <f t="shared" si="27"/>
        <v>0.45614035087719296</v>
      </c>
      <c r="Q95" s="77">
        <v>5</v>
      </c>
      <c r="R95" s="77">
        <v>2</v>
      </c>
    </row>
    <row r="96" spans="1:18" x14ac:dyDescent="0.25">
      <c r="A96" s="7" t="s">
        <v>126</v>
      </c>
      <c r="B96" s="13">
        <f t="shared" si="24"/>
        <v>10</v>
      </c>
      <c r="C96" s="77">
        <v>9</v>
      </c>
      <c r="D96" s="77">
        <v>1</v>
      </c>
      <c r="E96" s="77">
        <v>0</v>
      </c>
      <c r="F96" s="69">
        <f t="shared" si="25"/>
        <v>0.9</v>
      </c>
      <c r="G96" s="77">
        <v>0</v>
      </c>
      <c r="H96" s="77">
        <v>2</v>
      </c>
      <c r="I96" s="77">
        <v>1</v>
      </c>
      <c r="J96" s="77">
        <v>2</v>
      </c>
      <c r="K96" s="77">
        <v>0</v>
      </c>
      <c r="L96" s="77">
        <v>0</v>
      </c>
      <c r="M96" s="77">
        <v>0</v>
      </c>
      <c r="N96" s="5">
        <f t="shared" si="26"/>
        <v>5</v>
      </c>
      <c r="O96" s="5">
        <v>3</v>
      </c>
      <c r="P96" s="4">
        <f t="shared" si="27"/>
        <v>0.625</v>
      </c>
      <c r="Q96" s="77">
        <v>0</v>
      </c>
      <c r="R96" s="77">
        <v>2</v>
      </c>
    </row>
    <row r="97" spans="1:18" x14ac:dyDescent="0.25">
      <c r="A97" s="7" t="s">
        <v>260</v>
      </c>
      <c r="B97" s="13">
        <f t="shared" si="24"/>
        <v>7</v>
      </c>
      <c r="C97" s="77">
        <v>7</v>
      </c>
      <c r="D97" s="77">
        <v>0</v>
      </c>
      <c r="E97" s="77">
        <v>0</v>
      </c>
      <c r="F97" s="69">
        <f t="shared" si="25"/>
        <v>1</v>
      </c>
      <c r="G97" s="77">
        <v>0</v>
      </c>
      <c r="H97" s="77">
        <v>0</v>
      </c>
      <c r="I97" s="77">
        <v>1</v>
      </c>
      <c r="J97" s="77">
        <v>1</v>
      </c>
      <c r="K97" s="77">
        <v>0</v>
      </c>
      <c r="L97" s="77">
        <v>0</v>
      </c>
      <c r="M97" s="77">
        <v>2</v>
      </c>
      <c r="N97" s="5">
        <f t="shared" si="26"/>
        <v>4</v>
      </c>
      <c r="O97" s="5">
        <v>3</v>
      </c>
      <c r="P97" s="4">
        <f t="shared" si="27"/>
        <v>0.5714285714285714</v>
      </c>
      <c r="Q97" s="5">
        <v>0</v>
      </c>
      <c r="R97" s="5">
        <v>0</v>
      </c>
    </row>
    <row r="98" spans="1:18" x14ac:dyDescent="0.25">
      <c r="A98" s="7" t="s">
        <v>128</v>
      </c>
      <c r="B98" s="13">
        <f t="shared" si="24"/>
        <v>18</v>
      </c>
      <c r="C98" s="77">
        <v>14</v>
      </c>
      <c r="D98" s="77">
        <v>4</v>
      </c>
      <c r="E98" s="77">
        <v>0</v>
      </c>
      <c r="F98" s="69">
        <f t="shared" si="25"/>
        <v>0.77777777777777779</v>
      </c>
      <c r="G98" s="77">
        <v>0</v>
      </c>
      <c r="H98" s="77">
        <v>3</v>
      </c>
      <c r="I98" s="77">
        <v>6</v>
      </c>
      <c r="J98" s="77">
        <v>4</v>
      </c>
      <c r="K98" s="77">
        <v>0</v>
      </c>
      <c r="L98" s="77">
        <v>0</v>
      </c>
      <c r="M98" s="77">
        <v>1</v>
      </c>
      <c r="N98" s="5">
        <f t="shared" si="26"/>
        <v>14</v>
      </c>
      <c r="O98" s="5">
        <v>1</v>
      </c>
      <c r="P98" s="4">
        <f t="shared" si="27"/>
        <v>0.93333333333333335</v>
      </c>
      <c r="Q98" s="5">
        <v>2</v>
      </c>
      <c r="R98" s="5">
        <v>1</v>
      </c>
    </row>
    <row r="99" spans="1:18" x14ac:dyDescent="0.25">
      <c r="A99" s="7" t="s">
        <v>261</v>
      </c>
      <c r="B99" s="13">
        <f t="shared" si="24"/>
        <v>35</v>
      </c>
      <c r="C99" s="5">
        <v>32</v>
      </c>
      <c r="D99" s="5">
        <v>3</v>
      </c>
      <c r="E99" s="5">
        <v>0</v>
      </c>
      <c r="F99" s="69">
        <f t="shared" si="25"/>
        <v>0.91428571428571426</v>
      </c>
      <c r="G99" s="5">
        <v>0</v>
      </c>
      <c r="H99" s="5">
        <v>0</v>
      </c>
      <c r="I99" s="5">
        <v>5</v>
      </c>
      <c r="J99" s="5">
        <v>6</v>
      </c>
      <c r="K99" s="5">
        <v>8</v>
      </c>
      <c r="L99" s="5">
        <v>2</v>
      </c>
      <c r="M99" s="5">
        <v>0</v>
      </c>
      <c r="N99" s="5">
        <f>SUM(G99:M99)</f>
        <v>21</v>
      </c>
      <c r="O99" s="5">
        <v>10</v>
      </c>
      <c r="P99" s="4">
        <f t="shared" si="27"/>
        <v>0.67741935483870963</v>
      </c>
      <c r="Q99" s="5">
        <v>0</v>
      </c>
      <c r="R99" s="5">
        <v>4</v>
      </c>
    </row>
    <row r="100" spans="1:18" x14ac:dyDescent="0.25">
      <c r="A100" s="12" t="s">
        <v>175</v>
      </c>
      <c r="B100" s="13">
        <f t="shared" si="24"/>
        <v>2</v>
      </c>
      <c r="C100" s="14">
        <v>1</v>
      </c>
      <c r="D100" s="14">
        <v>1</v>
      </c>
      <c r="E100" s="14">
        <v>0</v>
      </c>
      <c r="F100" s="69">
        <f t="shared" si="25"/>
        <v>0.5</v>
      </c>
      <c r="G100" s="77">
        <v>0</v>
      </c>
      <c r="H100" s="77">
        <v>0</v>
      </c>
      <c r="I100" s="77">
        <v>1</v>
      </c>
      <c r="J100" s="77">
        <v>1</v>
      </c>
      <c r="K100" s="77">
        <v>0</v>
      </c>
      <c r="L100" s="77">
        <v>0</v>
      </c>
      <c r="M100" s="77">
        <v>0</v>
      </c>
      <c r="N100" s="5">
        <f t="shared" si="26"/>
        <v>2</v>
      </c>
      <c r="O100" s="14">
        <v>0</v>
      </c>
      <c r="P100" s="4">
        <f t="shared" si="27"/>
        <v>1</v>
      </c>
      <c r="Q100" s="14">
        <v>0</v>
      </c>
      <c r="R100" s="14">
        <v>0</v>
      </c>
    </row>
    <row r="101" spans="1:18" x14ac:dyDescent="0.25">
      <c r="A101" s="35" t="s">
        <v>131</v>
      </c>
      <c r="B101" s="23">
        <f>C101+D101+E101</f>
        <v>301</v>
      </c>
      <c r="C101" s="23">
        <f>C94+C100</f>
        <v>268</v>
      </c>
      <c r="D101" s="23">
        <f>D94+D100</f>
        <v>32</v>
      </c>
      <c r="E101" s="23">
        <f>E94+E100</f>
        <v>1</v>
      </c>
      <c r="F101" s="25">
        <f>C101/B101</f>
        <v>0.89036544850498334</v>
      </c>
      <c r="G101" s="23">
        <f t="shared" ref="G101:M101" si="28">G94+G100</f>
        <v>4</v>
      </c>
      <c r="H101" s="23">
        <f t="shared" si="28"/>
        <v>33</v>
      </c>
      <c r="I101" s="23">
        <f t="shared" si="28"/>
        <v>51</v>
      </c>
      <c r="J101" s="23">
        <f t="shared" si="28"/>
        <v>62</v>
      </c>
      <c r="K101" s="23">
        <f t="shared" si="28"/>
        <v>6</v>
      </c>
      <c r="L101" s="23">
        <f t="shared" si="28"/>
        <v>0</v>
      </c>
      <c r="M101" s="23">
        <f t="shared" si="28"/>
        <v>14</v>
      </c>
      <c r="N101" s="36">
        <f>SUM(G101:M101)</f>
        <v>170</v>
      </c>
      <c r="O101" s="23">
        <f>O94</f>
        <v>108</v>
      </c>
      <c r="P101" s="25">
        <f t="shared" si="23"/>
        <v>0.61151079136690645</v>
      </c>
      <c r="Q101" s="23">
        <f>Q94</f>
        <v>11</v>
      </c>
      <c r="R101" s="23">
        <f>R94</f>
        <v>12</v>
      </c>
    </row>
    <row r="102" spans="1:18" x14ac:dyDescent="0.25">
      <c r="A102" s="73" t="s">
        <v>132</v>
      </c>
      <c r="B102" s="15"/>
      <c r="C102" s="15"/>
      <c r="D102" s="15"/>
      <c r="E102" s="15"/>
      <c r="F102" s="4"/>
      <c r="G102" s="15"/>
      <c r="H102" s="15"/>
      <c r="I102" s="15"/>
      <c r="J102" s="15"/>
      <c r="K102" s="15"/>
      <c r="L102" s="15"/>
      <c r="M102" s="15"/>
      <c r="N102" s="5"/>
      <c r="O102" s="15"/>
      <c r="P102" s="4"/>
      <c r="Q102" s="15"/>
      <c r="R102" s="15"/>
    </row>
    <row r="103" spans="1:18" x14ac:dyDescent="0.25">
      <c r="A103" s="12" t="s">
        <v>133</v>
      </c>
      <c r="B103" s="14">
        <f>C103+D103+E103</f>
        <v>20</v>
      </c>
      <c r="C103" s="5">
        <v>11</v>
      </c>
      <c r="D103" s="5">
        <v>9</v>
      </c>
      <c r="E103" s="5">
        <v>0</v>
      </c>
      <c r="F103" s="69">
        <f t="shared" ref="F103:F112" si="29">C103/B103</f>
        <v>0.55000000000000004</v>
      </c>
      <c r="G103" s="5">
        <v>0</v>
      </c>
      <c r="H103" s="5">
        <v>3</v>
      </c>
      <c r="I103" s="5">
        <v>9</v>
      </c>
      <c r="J103" s="5">
        <v>4</v>
      </c>
      <c r="K103" s="5">
        <v>1</v>
      </c>
      <c r="L103" s="5">
        <v>0</v>
      </c>
      <c r="M103" s="5">
        <v>0</v>
      </c>
      <c r="N103" s="5">
        <f>SUM(G103:M103)</f>
        <v>17</v>
      </c>
      <c r="O103" s="5">
        <v>2</v>
      </c>
      <c r="P103" s="4">
        <f t="shared" ref="P103:P111" si="30">N103/(N103+O103)</f>
        <v>0.89473684210526316</v>
      </c>
      <c r="Q103" s="5">
        <v>0</v>
      </c>
      <c r="R103" s="5">
        <v>1</v>
      </c>
    </row>
    <row r="104" spans="1:18" x14ac:dyDescent="0.25">
      <c r="A104" s="7" t="s">
        <v>176</v>
      </c>
      <c r="B104" s="14">
        <f t="shared" ref="B104:B111" si="31">C104+D104+E104</f>
        <v>2</v>
      </c>
      <c r="C104" s="77">
        <v>1</v>
      </c>
      <c r="D104" s="77">
        <v>1</v>
      </c>
      <c r="E104" s="77">
        <v>0</v>
      </c>
      <c r="F104" s="69">
        <f t="shared" si="29"/>
        <v>0.5</v>
      </c>
      <c r="G104" s="77">
        <v>0</v>
      </c>
      <c r="H104" s="77">
        <v>0</v>
      </c>
      <c r="I104" s="77">
        <v>1</v>
      </c>
      <c r="J104" s="77">
        <v>1</v>
      </c>
      <c r="K104" s="77">
        <v>0</v>
      </c>
      <c r="L104" s="77">
        <v>0</v>
      </c>
      <c r="M104" s="77">
        <v>0</v>
      </c>
      <c r="N104" s="5">
        <f t="shared" ref="N104:N111" si="32">SUM(G104:M104)</f>
        <v>2</v>
      </c>
      <c r="O104" s="77">
        <v>0</v>
      </c>
      <c r="P104" s="4">
        <f t="shared" si="30"/>
        <v>1</v>
      </c>
      <c r="Q104" s="77">
        <v>0</v>
      </c>
      <c r="R104" s="77">
        <v>0</v>
      </c>
    </row>
    <row r="105" spans="1:18" x14ac:dyDescent="0.25">
      <c r="A105" s="7" t="s">
        <v>262</v>
      </c>
      <c r="B105" s="14">
        <f t="shared" si="31"/>
        <v>2</v>
      </c>
      <c r="C105" s="77">
        <v>0</v>
      </c>
      <c r="D105" s="77">
        <v>2</v>
      </c>
      <c r="E105" s="77">
        <v>0</v>
      </c>
      <c r="F105" s="69">
        <f t="shared" si="29"/>
        <v>0</v>
      </c>
      <c r="G105" s="77">
        <v>0</v>
      </c>
      <c r="H105" s="77">
        <v>0</v>
      </c>
      <c r="I105" s="77">
        <v>0</v>
      </c>
      <c r="J105" s="77">
        <v>0</v>
      </c>
      <c r="K105" s="77">
        <v>1</v>
      </c>
      <c r="L105" s="77">
        <v>0</v>
      </c>
      <c r="M105" s="77">
        <v>0</v>
      </c>
      <c r="N105" s="5">
        <f t="shared" si="32"/>
        <v>1</v>
      </c>
      <c r="O105" s="77">
        <v>1</v>
      </c>
      <c r="P105" s="4">
        <f t="shared" si="30"/>
        <v>0.5</v>
      </c>
      <c r="Q105" s="77">
        <v>0</v>
      </c>
      <c r="R105" s="77">
        <v>0</v>
      </c>
    </row>
    <row r="106" spans="1:18" x14ac:dyDescent="0.25">
      <c r="A106" s="12" t="s">
        <v>134</v>
      </c>
      <c r="B106" s="14">
        <f t="shared" si="31"/>
        <v>204</v>
      </c>
      <c r="C106" s="5">
        <v>101</v>
      </c>
      <c r="D106" s="5">
        <v>103</v>
      </c>
      <c r="E106" s="5">
        <v>0</v>
      </c>
      <c r="F106" s="69">
        <f t="shared" si="29"/>
        <v>0.49509803921568629</v>
      </c>
      <c r="G106" s="5">
        <v>1</v>
      </c>
      <c r="H106" s="5">
        <v>15</v>
      </c>
      <c r="I106" s="5">
        <v>13</v>
      </c>
      <c r="J106" s="5">
        <v>18</v>
      </c>
      <c r="K106" s="5">
        <v>1</v>
      </c>
      <c r="L106" s="5">
        <v>0</v>
      </c>
      <c r="M106" s="5">
        <v>11</v>
      </c>
      <c r="N106" s="5">
        <f t="shared" si="32"/>
        <v>59</v>
      </c>
      <c r="O106" s="5">
        <v>129</v>
      </c>
      <c r="P106" s="4">
        <f t="shared" si="30"/>
        <v>0.31382978723404253</v>
      </c>
      <c r="Q106" s="5">
        <v>9</v>
      </c>
      <c r="R106" s="5">
        <v>7</v>
      </c>
    </row>
    <row r="107" spans="1:18" x14ac:dyDescent="0.25">
      <c r="A107" s="7" t="s">
        <v>135</v>
      </c>
      <c r="B107" s="14">
        <f t="shared" si="31"/>
        <v>9</v>
      </c>
      <c r="C107" s="77">
        <v>4</v>
      </c>
      <c r="D107" s="77">
        <v>5</v>
      </c>
      <c r="E107" s="77">
        <v>0</v>
      </c>
      <c r="F107" s="69">
        <f t="shared" si="29"/>
        <v>0.44444444444444442</v>
      </c>
      <c r="G107" s="77">
        <v>0</v>
      </c>
      <c r="H107" s="77">
        <v>1</v>
      </c>
      <c r="I107" s="77">
        <v>1</v>
      </c>
      <c r="J107" s="77">
        <v>2</v>
      </c>
      <c r="K107" s="77">
        <v>0</v>
      </c>
      <c r="L107" s="77">
        <v>0</v>
      </c>
      <c r="M107" s="77">
        <v>0</v>
      </c>
      <c r="N107" s="5">
        <f t="shared" si="32"/>
        <v>4</v>
      </c>
      <c r="O107" s="77">
        <v>4</v>
      </c>
      <c r="P107" s="4">
        <f t="shared" si="30"/>
        <v>0.5</v>
      </c>
      <c r="Q107" s="77">
        <v>1</v>
      </c>
      <c r="R107" s="77">
        <v>0</v>
      </c>
    </row>
    <row r="108" spans="1:18" x14ac:dyDescent="0.25">
      <c r="A108" s="7" t="s">
        <v>263</v>
      </c>
      <c r="B108" s="14">
        <f t="shared" si="31"/>
        <v>12</v>
      </c>
      <c r="C108" s="77">
        <v>6</v>
      </c>
      <c r="D108" s="77">
        <v>6</v>
      </c>
      <c r="E108" s="77">
        <v>0</v>
      </c>
      <c r="F108" s="69">
        <f t="shared" si="29"/>
        <v>0.5</v>
      </c>
      <c r="G108" s="77">
        <v>0</v>
      </c>
      <c r="H108" s="77">
        <v>1</v>
      </c>
      <c r="I108" s="77">
        <v>1</v>
      </c>
      <c r="J108" s="77">
        <v>2</v>
      </c>
      <c r="K108" s="77">
        <v>0</v>
      </c>
      <c r="L108" s="77">
        <v>0</v>
      </c>
      <c r="M108" s="77">
        <v>2</v>
      </c>
      <c r="N108" s="5">
        <f t="shared" si="32"/>
        <v>6</v>
      </c>
      <c r="O108" s="77">
        <v>6</v>
      </c>
      <c r="P108" s="4">
        <f t="shared" si="30"/>
        <v>0.5</v>
      </c>
      <c r="Q108" s="77">
        <v>0</v>
      </c>
      <c r="R108" s="77">
        <v>0</v>
      </c>
    </row>
    <row r="109" spans="1:18" x14ac:dyDescent="0.25">
      <c r="A109" s="7" t="s">
        <v>134</v>
      </c>
      <c r="B109" s="14">
        <f t="shared" si="31"/>
        <v>9</v>
      </c>
      <c r="C109" s="77">
        <v>7</v>
      </c>
      <c r="D109" s="77">
        <v>2</v>
      </c>
      <c r="E109" s="77">
        <v>0</v>
      </c>
      <c r="F109" s="69">
        <f t="shared" si="29"/>
        <v>0.77777777777777779</v>
      </c>
      <c r="G109" s="77">
        <v>0</v>
      </c>
      <c r="H109" s="77">
        <v>3</v>
      </c>
      <c r="I109" s="77">
        <v>1</v>
      </c>
      <c r="J109" s="77">
        <v>0</v>
      </c>
      <c r="K109" s="77">
        <v>0</v>
      </c>
      <c r="L109" s="77">
        <v>0</v>
      </c>
      <c r="M109" s="77">
        <v>1</v>
      </c>
      <c r="N109" s="5">
        <f t="shared" si="32"/>
        <v>5</v>
      </c>
      <c r="O109" s="77">
        <v>3</v>
      </c>
      <c r="P109" s="4">
        <f t="shared" si="30"/>
        <v>0.625</v>
      </c>
      <c r="Q109" s="77">
        <v>0</v>
      </c>
      <c r="R109" s="77">
        <v>1</v>
      </c>
    </row>
    <row r="110" spans="1:18" x14ac:dyDescent="0.25">
      <c r="A110" s="7" t="s">
        <v>137</v>
      </c>
      <c r="B110" s="14">
        <f t="shared" si="31"/>
        <v>19</v>
      </c>
      <c r="C110" s="77">
        <v>12</v>
      </c>
      <c r="D110" s="77">
        <v>7</v>
      </c>
      <c r="E110" s="77">
        <v>0</v>
      </c>
      <c r="F110" s="69">
        <f t="shared" si="29"/>
        <v>0.63157894736842102</v>
      </c>
      <c r="G110" s="77">
        <v>0</v>
      </c>
      <c r="H110" s="77">
        <v>0</v>
      </c>
      <c r="I110" s="77">
        <v>0</v>
      </c>
      <c r="J110" s="77">
        <v>0</v>
      </c>
      <c r="K110" s="77">
        <v>0</v>
      </c>
      <c r="L110" s="77">
        <v>0</v>
      </c>
      <c r="M110" s="77">
        <v>2</v>
      </c>
      <c r="N110" s="5">
        <f t="shared" si="32"/>
        <v>2</v>
      </c>
      <c r="O110" s="5">
        <v>15</v>
      </c>
      <c r="P110" s="4">
        <f t="shared" si="30"/>
        <v>0.11764705882352941</v>
      </c>
      <c r="Q110" s="5">
        <v>0</v>
      </c>
      <c r="R110" s="5">
        <v>2</v>
      </c>
    </row>
    <row r="111" spans="1:18" x14ac:dyDescent="0.25">
      <c r="A111" s="53" t="s">
        <v>264</v>
      </c>
      <c r="B111" s="14">
        <f t="shared" si="31"/>
        <v>32</v>
      </c>
      <c r="C111" s="77">
        <v>20</v>
      </c>
      <c r="D111" s="77">
        <v>12</v>
      </c>
      <c r="E111" s="77">
        <v>0</v>
      </c>
      <c r="F111" s="69">
        <f t="shared" si="29"/>
        <v>0.625</v>
      </c>
      <c r="G111" s="77">
        <v>0</v>
      </c>
      <c r="H111" s="77">
        <v>1</v>
      </c>
      <c r="I111" s="77">
        <v>4</v>
      </c>
      <c r="J111" s="77">
        <v>4</v>
      </c>
      <c r="K111" s="77">
        <v>1</v>
      </c>
      <c r="L111" s="77">
        <v>0</v>
      </c>
      <c r="M111" s="77">
        <v>3</v>
      </c>
      <c r="N111" s="5">
        <f t="shared" si="32"/>
        <v>13</v>
      </c>
      <c r="O111" s="5">
        <v>15</v>
      </c>
      <c r="P111" s="4">
        <f t="shared" si="30"/>
        <v>0.4642857142857143</v>
      </c>
      <c r="Q111" s="5">
        <v>1</v>
      </c>
      <c r="R111" s="5">
        <v>3</v>
      </c>
    </row>
    <row r="112" spans="1:18" x14ac:dyDescent="0.25">
      <c r="A112" s="35" t="s">
        <v>139</v>
      </c>
      <c r="B112" s="23">
        <f>C112+D112+E112</f>
        <v>256</v>
      </c>
      <c r="C112" s="23">
        <f>C103+C106+C111</f>
        <v>132</v>
      </c>
      <c r="D112" s="23">
        <f>D103+D106+D111</f>
        <v>124</v>
      </c>
      <c r="E112" s="23">
        <f>E103+E106+E111</f>
        <v>0</v>
      </c>
      <c r="F112" s="24">
        <f t="shared" si="29"/>
        <v>0.515625</v>
      </c>
      <c r="G112" s="23">
        <f t="shared" ref="G112:M112" si="33">G103+G106+G111</f>
        <v>1</v>
      </c>
      <c r="H112" s="23">
        <f t="shared" si="33"/>
        <v>19</v>
      </c>
      <c r="I112" s="23">
        <f t="shared" si="33"/>
        <v>26</v>
      </c>
      <c r="J112" s="23">
        <f t="shared" si="33"/>
        <v>26</v>
      </c>
      <c r="K112" s="23">
        <f t="shared" si="33"/>
        <v>3</v>
      </c>
      <c r="L112" s="23">
        <f t="shared" si="33"/>
        <v>0</v>
      </c>
      <c r="M112" s="23">
        <f t="shared" si="33"/>
        <v>14</v>
      </c>
      <c r="N112" s="36">
        <f t="shared" ref="N112" si="34">SUM(G112:M112)</f>
        <v>89</v>
      </c>
      <c r="O112" s="23">
        <f>O103+O106+O111</f>
        <v>146</v>
      </c>
      <c r="P112" s="24">
        <f>N112/(N112+O112)</f>
        <v>0.37872340425531914</v>
      </c>
      <c r="Q112" s="23">
        <f>Q103+Q106+Q111</f>
        <v>10</v>
      </c>
      <c r="R112" s="23">
        <f>R103+R106+R111</f>
        <v>11</v>
      </c>
    </row>
    <row r="113" spans="1:29" x14ac:dyDescent="0.25">
      <c r="A113" s="16" t="s">
        <v>140</v>
      </c>
      <c r="B113" s="15">
        <f>B45+B64+B82+B92+B101+B112</f>
        <v>12388</v>
      </c>
      <c r="C113" s="15">
        <f>C45+C64+C82+C92+C101+C112</f>
        <v>6828</v>
      </c>
      <c r="D113" s="15">
        <f>D45+D64+D82+D92+D101+D112</f>
        <v>5533</v>
      </c>
      <c r="E113" s="15">
        <f>E45+E64+E82+E92+E101+E112</f>
        <v>27</v>
      </c>
      <c r="F113" s="21">
        <f>C113/B113</f>
        <v>0.55117855989667419</v>
      </c>
      <c r="G113" s="15">
        <f t="shared" ref="G113:M113" si="35">G45+G64+G82+G92+G101+G112</f>
        <v>23</v>
      </c>
      <c r="H113" s="15">
        <f t="shared" si="35"/>
        <v>1754</v>
      </c>
      <c r="I113" s="15">
        <f t="shared" si="35"/>
        <v>1978</v>
      </c>
      <c r="J113" s="15">
        <f t="shared" si="35"/>
        <v>2113</v>
      </c>
      <c r="K113" s="15">
        <f t="shared" si="35"/>
        <v>148</v>
      </c>
      <c r="L113" s="15">
        <f t="shared" si="35"/>
        <v>3</v>
      </c>
      <c r="M113" s="15">
        <f t="shared" si="35"/>
        <v>402</v>
      </c>
      <c r="N113" s="22">
        <f>SUM(G113:M113)</f>
        <v>6421</v>
      </c>
      <c r="O113" s="15">
        <f>O45+O64+O82+O92+O101+O112</f>
        <v>4206</v>
      </c>
      <c r="P113" s="21">
        <f t="shared" ref="P113" si="36">N113/(N113+O113)</f>
        <v>0.60421567704902601</v>
      </c>
      <c r="Q113" s="15">
        <f>Q45+Q64+Q82+Q92+Q101+Q112</f>
        <v>1233</v>
      </c>
      <c r="R113" s="15">
        <f>R45+R64+R82+R92+R101+R112</f>
        <v>528</v>
      </c>
    </row>
    <row r="114" spans="1:29" s="34" customFormat="1" x14ac:dyDescent="0.25">
      <c r="A114" s="37" t="s">
        <v>178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9"/>
      <c r="O114" s="38"/>
      <c r="P114" s="38"/>
      <c r="Q114" s="38"/>
      <c r="R114" s="38"/>
      <c r="S114" s="56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</row>
    <row r="115" spans="1:29" s="34" customFormat="1" x14ac:dyDescent="0.25">
      <c r="A115" s="37" t="s">
        <v>202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9"/>
      <c r="O115" s="38"/>
      <c r="P115" s="38"/>
      <c r="Q115" s="38"/>
      <c r="R115" s="38"/>
      <c r="S115" s="56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</row>
    <row r="116" spans="1:29" s="34" customFormat="1" ht="11.25" x14ac:dyDescent="0.2">
      <c r="A116" s="40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9"/>
      <c r="O116" s="38"/>
      <c r="P116" s="38"/>
      <c r="Q116" s="38"/>
      <c r="R116" s="38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</row>
  </sheetData>
  <pageMargins left="0.7" right="0.7" top="0.75" bottom="0.75" header="0.3" footer="0.3"/>
  <pageSetup scale="65" orientation="landscape" r:id="rId1"/>
  <headerFooter>
    <oddHeader xml:space="preserve">&amp;L&amp;"+,Bold"Program Level Data &amp;C&amp;"+,Bold"Table 30 &amp;R&amp;"+,Bold"Undergraduate Major Enrollment by Gender and Ethnicity </oddHeader>
    <oddFooter>&amp;L&amp;"+,Bold"Office of Institutional Research, UMass Boston</oddFooter>
  </headerFooter>
  <rowBreaks count="2" manualBreakCount="2">
    <brk id="45" max="17" man="1"/>
    <brk id="92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49"/>
  <sheetViews>
    <sheetView zoomScaleNormal="100" workbookViewId="0">
      <selection activeCell="A2" sqref="A2"/>
    </sheetView>
  </sheetViews>
  <sheetFormatPr defaultColWidth="10" defaultRowHeight="15" x14ac:dyDescent="0.25"/>
  <cols>
    <col min="1" max="1" width="42.28515625" style="33" customWidth="1"/>
    <col min="2" max="2" width="7.42578125" style="33" customWidth="1"/>
    <col min="3" max="3" width="8.140625" style="33" customWidth="1"/>
    <col min="4" max="4" width="6.42578125" style="6" customWidth="1"/>
    <col min="5" max="7" width="9.42578125" style="6" customWidth="1"/>
    <col min="8" max="8" width="6.42578125" style="6" customWidth="1"/>
    <col min="9" max="9" width="9.85546875" style="6" customWidth="1"/>
    <col min="10" max="10" width="8.28515625" style="6" customWidth="1"/>
    <col min="11" max="11" width="8.85546875" style="6" customWidth="1"/>
    <col min="12" max="12" width="14" style="6" customWidth="1"/>
    <col min="13" max="13" width="7.85546875" style="6" customWidth="1"/>
    <col min="14" max="14" width="12.85546875" style="6" customWidth="1"/>
    <col min="15" max="15" width="7.42578125" style="6" customWidth="1"/>
    <col min="16" max="16" width="8.42578125" style="6" customWidth="1"/>
    <col min="17" max="17" width="14" style="6" customWidth="1"/>
    <col min="18" max="18" width="9.42578125" style="6" customWidth="1"/>
    <col min="19" max="19" width="14" style="32" customWidth="1"/>
  </cols>
  <sheetData>
    <row r="1" spans="1:19" s="76" customFormat="1" ht="21" x14ac:dyDescent="0.35">
      <c r="A1" s="8" t="s">
        <v>265</v>
      </c>
      <c r="B1" s="8"/>
      <c r="C1" s="8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5"/>
    </row>
    <row r="2" spans="1:19" s="76" customFormat="1" ht="21" x14ac:dyDescent="0.35">
      <c r="A2" s="8"/>
      <c r="B2" s="8"/>
      <c r="C2" s="8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5"/>
    </row>
    <row r="3" spans="1:19" ht="60.75" thickBot="1" x14ac:dyDescent="0.3">
      <c r="A3" s="18"/>
      <c r="B3" s="19" t="s">
        <v>204</v>
      </c>
      <c r="C3" s="19" t="s">
        <v>3</v>
      </c>
      <c r="D3" s="19" t="s">
        <v>4</v>
      </c>
      <c r="E3" s="19" t="s">
        <v>147</v>
      </c>
      <c r="F3" s="19" t="s">
        <v>148</v>
      </c>
      <c r="G3" s="20" t="s">
        <v>205</v>
      </c>
      <c r="H3" s="20" t="s">
        <v>8</v>
      </c>
      <c r="I3" s="20" t="s">
        <v>206</v>
      </c>
      <c r="J3" s="20" t="s">
        <v>207</v>
      </c>
      <c r="K3" s="20" t="s">
        <v>208</v>
      </c>
      <c r="L3" s="20" t="s">
        <v>209</v>
      </c>
      <c r="M3" s="20" t="s">
        <v>210</v>
      </c>
      <c r="N3" s="20" t="s">
        <v>211</v>
      </c>
      <c r="O3" s="20" t="s">
        <v>15</v>
      </c>
      <c r="P3" s="20" t="s">
        <v>155</v>
      </c>
      <c r="Q3" s="20" t="s">
        <v>156</v>
      </c>
      <c r="R3" s="20" t="s">
        <v>212</v>
      </c>
    </row>
    <row r="4" spans="1:19" x14ac:dyDescent="0.25">
      <c r="A4" s="41" t="s">
        <v>19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59"/>
    </row>
    <row r="5" spans="1:19" x14ac:dyDescent="0.25">
      <c r="A5" s="12" t="s">
        <v>213</v>
      </c>
      <c r="B5" s="13">
        <f>C5+D5+E5</f>
        <v>30</v>
      </c>
      <c r="C5" s="13">
        <v>21</v>
      </c>
      <c r="D5" s="13">
        <v>9</v>
      </c>
      <c r="E5" s="13">
        <v>0</v>
      </c>
      <c r="F5" s="4">
        <f>C5/B5</f>
        <v>0.7</v>
      </c>
      <c r="G5" s="13">
        <v>0</v>
      </c>
      <c r="H5" s="13">
        <v>0</v>
      </c>
      <c r="I5" s="13">
        <v>24</v>
      </c>
      <c r="J5" s="13">
        <v>3</v>
      </c>
      <c r="K5" s="13">
        <v>1</v>
      </c>
      <c r="L5" s="13">
        <v>0</v>
      </c>
      <c r="M5" s="13">
        <v>1</v>
      </c>
      <c r="N5" s="5">
        <f>SUM(G5:M5)</f>
        <v>29</v>
      </c>
      <c r="O5" s="13">
        <v>0</v>
      </c>
      <c r="P5" s="4">
        <f>N5/(N5+O5)</f>
        <v>1</v>
      </c>
      <c r="Q5" s="13">
        <v>0</v>
      </c>
      <c r="R5" s="13">
        <v>1</v>
      </c>
      <c r="S5" s="60"/>
    </row>
    <row r="6" spans="1:19" x14ac:dyDescent="0.25">
      <c r="A6" s="12" t="s">
        <v>214</v>
      </c>
      <c r="B6" s="13">
        <f t="shared" ref="B6:B11" si="0">C6+D6+E6</f>
        <v>13</v>
      </c>
      <c r="C6" s="13">
        <v>5</v>
      </c>
      <c r="D6" s="13">
        <v>8</v>
      </c>
      <c r="E6" s="13">
        <v>0</v>
      </c>
      <c r="F6" s="4">
        <f t="shared" ref="F6:F71" si="1">C6/B6</f>
        <v>0.38461538461538464</v>
      </c>
      <c r="G6" s="5">
        <v>0</v>
      </c>
      <c r="H6" s="5">
        <v>1</v>
      </c>
      <c r="I6" s="5">
        <v>3</v>
      </c>
      <c r="J6" s="5">
        <v>1</v>
      </c>
      <c r="K6" s="5">
        <v>0</v>
      </c>
      <c r="L6" s="5">
        <v>0</v>
      </c>
      <c r="M6" s="5">
        <v>1</v>
      </c>
      <c r="N6" s="5">
        <v>6</v>
      </c>
      <c r="O6" s="5">
        <v>7</v>
      </c>
      <c r="P6" s="4">
        <f t="shared" ref="P6:P57" si="2">N6/(N6+O6)</f>
        <v>0.46153846153846156</v>
      </c>
      <c r="Q6" s="13">
        <v>0</v>
      </c>
      <c r="R6" s="13">
        <v>0</v>
      </c>
      <c r="S6" s="60"/>
    </row>
    <row r="7" spans="1:19" x14ac:dyDescent="0.25">
      <c r="A7" s="12" t="s">
        <v>216</v>
      </c>
      <c r="B7" s="13">
        <f t="shared" si="0"/>
        <v>85</v>
      </c>
      <c r="C7" s="13">
        <v>56</v>
      </c>
      <c r="D7" s="13">
        <v>29</v>
      </c>
      <c r="E7" s="13">
        <v>0</v>
      </c>
      <c r="F7" s="4">
        <f t="shared" si="1"/>
        <v>0.6588235294117647</v>
      </c>
      <c r="G7" s="13">
        <v>0</v>
      </c>
      <c r="H7" s="13">
        <v>3</v>
      </c>
      <c r="I7" s="13">
        <v>10</v>
      </c>
      <c r="J7" s="13">
        <v>11</v>
      </c>
      <c r="K7" s="13">
        <v>1</v>
      </c>
      <c r="L7" s="13">
        <v>0</v>
      </c>
      <c r="M7" s="13">
        <v>5</v>
      </c>
      <c r="N7" s="5">
        <f t="shared" ref="N7:N63" si="3">SUM(G7:M7)</f>
        <v>30</v>
      </c>
      <c r="O7" s="13">
        <v>48</v>
      </c>
      <c r="P7" s="4">
        <f t="shared" si="2"/>
        <v>0.38461538461538464</v>
      </c>
      <c r="Q7" s="13">
        <v>3</v>
      </c>
      <c r="R7" s="13">
        <v>4</v>
      </c>
      <c r="S7" s="60"/>
    </row>
    <row r="8" spans="1:19" x14ac:dyDescent="0.25">
      <c r="A8" s="12" t="s">
        <v>217</v>
      </c>
      <c r="B8" s="13">
        <f t="shared" si="0"/>
        <v>1</v>
      </c>
      <c r="C8" s="13">
        <v>0</v>
      </c>
      <c r="D8" s="13">
        <v>1</v>
      </c>
      <c r="E8" s="13">
        <v>0</v>
      </c>
      <c r="F8" s="4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5">
        <f t="shared" si="3"/>
        <v>0</v>
      </c>
      <c r="O8" s="13">
        <v>1</v>
      </c>
      <c r="P8" s="4">
        <v>0</v>
      </c>
      <c r="Q8" s="13">
        <v>0</v>
      </c>
      <c r="R8" s="13">
        <v>0</v>
      </c>
      <c r="S8" s="60"/>
    </row>
    <row r="9" spans="1:19" x14ac:dyDescent="0.25">
      <c r="A9" s="12" t="s">
        <v>218</v>
      </c>
      <c r="B9" s="13">
        <f t="shared" si="0"/>
        <v>17</v>
      </c>
      <c r="C9" s="5">
        <v>5</v>
      </c>
      <c r="D9" s="5">
        <v>12</v>
      </c>
      <c r="E9" s="5">
        <v>0</v>
      </c>
      <c r="F9" s="4">
        <f t="shared" si="1"/>
        <v>0.29411764705882354</v>
      </c>
      <c r="G9" s="5">
        <v>0</v>
      </c>
      <c r="H9" s="5">
        <v>0</v>
      </c>
      <c r="I9" s="5">
        <v>0</v>
      </c>
      <c r="J9" s="5">
        <v>2</v>
      </c>
      <c r="K9" s="5">
        <v>0</v>
      </c>
      <c r="L9" s="5">
        <v>0</v>
      </c>
      <c r="M9" s="5">
        <v>1</v>
      </c>
      <c r="N9" s="5">
        <v>3</v>
      </c>
      <c r="O9" s="5">
        <v>14</v>
      </c>
      <c r="P9" s="4">
        <f t="shared" si="2"/>
        <v>0.17647058823529413</v>
      </c>
      <c r="Q9" s="13">
        <v>0</v>
      </c>
      <c r="R9" s="13">
        <v>0</v>
      </c>
      <c r="S9" s="60"/>
    </row>
    <row r="10" spans="1:19" x14ac:dyDescent="0.25">
      <c r="A10" s="12" t="s">
        <v>219</v>
      </c>
      <c r="B10" s="13">
        <f t="shared" si="0"/>
        <v>122</v>
      </c>
      <c r="C10" s="13">
        <v>80</v>
      </c>
      <c r="D10" s="13">
        <v>42</v>
      </c>
      <c r="E10" s="13">
        <v>0</v>
      </c>
      <c r="F10" s="4">
        <f t="shared" si="1"/>
        <v>0.65573770491803274</v>
      </c>
      <c r="G10" s="5">
        <v>0</v>
      </c>
      <c r="H10" s="5">
        <v>23</v>
      </c>
      <c r="I10" s="5">
        <v>14</v>
      </c>
      <c r="J10" s="5">
        <v>21</v>
      </c>
      <c r="K10" s="5">
        <v>0</v>
      </c>
      <c r="L10" s="5">
        <v>0</v>
      </c>
      <c r="M10" s="5">
        <v>6</v>
      </c>
      <c r="N10" s="5">
        <v>64</v>
      </c>
      <c r="O10" s="5">
        <v>31</v>
      </c>
      <c r="P10" s="4">
        <f t="shared" si="2"/>
        <v>0.67368421052631577</v>
      </c>
      <c r="Q10" s="13">
        <v>24</v>
      </c>
      <c r="R10" s="13">
        <v>3</v>
      </c>
      <c r="S10" s="60"/>
    </row>
    <row r="11" spans="1:19" x14ac:dyDescent="0.25">
      <c r="A11" s="12" t="s">
        <v>220</v>
      </c>
      <c r="B11" s="13">
        <f t="shared" si="0"/>
        <v>27</v>
      </c>
      <c r="C11" s="13">
        <v>21</v>
      </c>
      <c r="D11" s="13">
        <v>6</v>
      </c>
      <c r="E11" s="13">
        <v>0</v>
      </c>
      <c r="F11" s="4">
        <f t="shared" si="1"/>
        <v>0.77777777777777779</v>
      </c>
      <c r="G11" s="13">
        <v>0</v>
      </c>
      <c r="H11" s="5">
        <v>9</v>
      </c>
      <c r="I11" s="5">
        <v>2</v>
      </c>
      <c r="J11" s="5">
        <v>1</v>
      </c>
      <c r="K11" s="5">
        <v>0</v>
      </c>
      <c r="L11" s="5">
        <v>0</v>
      </c>
      <c r="M11" s="5">
        <v>0</v>
      </c>
      <c r="N11" s="5">
        <v>12</v>
      </c>
      <c r="O11" s="5">
        <v>9</v>
      </c>
      <c r="P11" s="69">
        <f t="shared" ref="P11:P17" si="4">(N11)/(B11-R11-Q11)</f>
        <v>0.5714285714285714</v>
      </c>
      <c r="Q11" s="5">
        <v>3</v>
      </c>
      <c r="R11" s="5">
        <v>3</v>
      </c>
      <c r="S11" s="60"/>
    </row>
    <row r="12" spans="1:19" x14ac:dyDescent="0.25">
      <c r="A12" s="7" t="s">
        <v>28</v>
      </c>
      <c r="B12" s="14">
        <f t="shared" ref="B12:B56" si="5">C12+D12+E12</f>
        <v>1</v>
      </c>
      <c r="C12" s="14">
        <v>0</v>
      </c>
      <c r="D12" s="14">
        <v>1</v>
      </c>
      <c r="E12" s="14">
        <v>0</v>
      </c>
      <c r="F12" s="4">
        <f>C12/B12</f>
        <v>0</v>
      </c>
      <c r="G12" s="14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69">
        <f t="shared" si="4"/>
        <v>1</v>
      </c>
      <c r="Q12" s="5">
        <v>0</v>
      </c>
      <c r="R12" s="5">
        <v>0</v>
      </c>
      <c r="S12" s="60"/>
    </row>
    <row r="13" spans="1:19" x14ac:dyDescent="0.25">
      <c r="A13" s="7" t="s">
        <v>29</v>
      </c>
      <c r="B13" s="14">
        <f t="shared" si="5"/>
        <v>12</v>
      </c>
      <c r="C13" s="14">
        <v>9</v>
      </c>
      <c r="D13" s="14">
        <v>3</v>
      </c>
      <c r="E13" s="14">
        <v>0</v>
      </c>
      <c r="F13" s="4">
        <f t="shared" si="1"/>
        <v>0.75</v>
      </c>
      <c r="G13" s="14">
        <v>0</v>
      </c>
      <c r="H13" s="5">
        <v>2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3</v>
      </c>
      <c r="O13" s="5">
        <v>5</v>
      </c>
      <c r="P13" s="69">
        <f t="shared" si="4"/>
        <v>0.375</v>
      </c>
      <c r="Q13" s="5">
        <v>1</v>
      </c>
      <c r="R13" s="5">
        <v>3</v>
      </c>
      <c r="S13" s="60"/>
    </row>
    <row r="14" spans="1:19" x14ac:dyDescent="0.25">
      <c r="A14" s="12" t="s">
        <v>221</v>
      </c>
      <c r="B14" s="13">
        <f t="shared" si="5"/>
        <v>6</v>
      </c>
      <c r="C14" s="13">
        <v>2</v>
      </c>
      <c r="D14" s="13">
        <v>4</v>
      </c>
      <c r="E14" s="13">
        <v>0</v>
      </c>
      <c r="F14" s="4">
        <f t="shared" si="1"/>
        <v>0.33333333333333331</v>
      </c>
      <c r="G14" s="13">
        <v>0</v>
      </c>
      <c r="H14" s="5">
        <v>0</v>
      </c>
      <c r="I14" s="5">
        <v>0</v>
      </c>
      <c r="J14" s="5">
        <v>1</v>
      </c>
      <c r="K14" s="5">
        <v>0</v>
      </c>
      <c r="L14" s="5">
        <v>0</v>
      </c>
      <c r="M14" s="5">
        <v>2</v>
      </c>
      <c r="N14" s="5">
        <v>3</v>
      </c>
      <c r="O14" s="5">
        <v>3</v>
      </c>
      <c r="P14" s="69">
        <f t="shared" si="4"/>
        <v>0.5</v>
      </c>
      <c r="Q14" s="5">
        <v>0</v>
      </c>
      <c r="R14" s="5">
        <v>0</v>
      </c>
      <c r="S14" s="60"/>
    </row>
    <row r="15" spans="1:19" x14ac:dyDescent="0.25">
      <c r="A15" s="12" t="s">
        <v>222</v>
      </c>
      <c r="B15" s="13">
        <f t="shared" si="5"/>
        <v>15</v>
      </c>
      <c r="C15" s="13">
        <v>8</v>
      </c>
      <c r="D15" s="13">
        <v>7</v>
      </c>
      <c r="E15" s="13">
        <v>0</v>
      </c>
      <c r="F15" s="4">
        <f t="shared" si="1"/>
        <v>0.53333333333333333</v>
      </c>
      <c r="G15" s="13">
        <v>0</v>
      </c>
      <c r="H15" s="5">
        <v>0</v>
      </c>
      <c r="I15" s="5">
        <v>1</v>
      </c>
      <c r="J15" s="5">
        <v>1</v>
      </c>
      <c r="K15" s="5">
        <v>0</v>
      </c>
      <c r="L15" s="5">
        <v>0</v>
      </c>
      <c r="M15" s="5">
        <v>1</v>
      </c>
      <c r="N15" s="5">
        <v>3</v>
      </c>
      <c r="O15" s="5">
        <v>11</v>
      </c>
      <c r="P15" s="69">
        <f t="shared" si="4"/>
        <v>0.21428571428571427</v>
      </c>
      <c r="Q15" s="5">
        <v>0</v>
      </c>
      <c r="R15" s="5">
        <v>1</v>
      </c>
      <c r="S15" s="60"/>
    </row>
    <row r="16" spans="1:19" x14ac:dyDescent="0.25">
      <c r="A16" s="12" t="s">
        <v>223</v>
      </c>
      <c r="B16" s="13">
        <f t="shared" si="5"/>
        <v>355</v>
      </c>
      <c r="C16" s="13">
        <v>213</v>
      </c>
      <c r="D16" s="13">
        <v>142</v>
      </c>
      <c r="E16" s="13">
        <v>0</v>
      </c>
      <c r="F16" s="4">
        <f t="shared" si="1"/>
        <v>0.6</v>
      </c>
      <c r="G16" s="13">
        <v>0</v>
      </c>
      <c r="H16" s="5">
        <v>21</v>
      </c>
      <c r="I16" s="5">
        <v>52</v>
      </c>
      <c r="J16" s="5">
        <v>64</v>
      </c>
      <c r="K16" s="5">
        <v>4</v>
      </c>
      <c r="L16" s="5">
        <v>0</v>
      </c>
      <c r="M16" s="5">
        <v>14</v>
      </c>
      <c r="N16" s="5">
        <v>155</v>
      </c>
      <c r="O16" s="5">
        <v>154</v>
      </c>
      <c r="P16" s="69">
        <f t="shared" si="4"/>
        <v>0.50161812297734631</v>
      </c>
      <c r="Q16" s="5">
        <v>31</v>
      </c>
      <c r="R16" s="5">
        <v>15</v>
      </c>
      <c r="S16" s="60"/>
    </row>
    <row r="17" spans="1:19" x14ac:dyDescent="0.25">
      <c r="A17" s="12" t="s">
        <v>224</v>
      </c>
      <c r="B17" s="13">
        <f t="shared" si="5"/>
        <v>544</v>
      </c>
      <c r="C17" s="13">
        <v>282</v>
      </c>
      <c r="D17" s="13">
        <v>262</v>
      </c>
      <c r="E17" s="13">
        <v>0</v>
      </c>
      <c r="F17" s="4">
        <f t="shared" si="1"/>
        <v>0.51838235294117652</v>
      </c>
      <c r="G17" s="13">
        <v>0</v>
      </c>
      <c r="H17" s="5">
        <v>29</v>
      </c>
      <c r="I17" s="5">
        <v>103</v>
      </c>
      <c r="J17" s="5">
        <v>146</v>
      </c>
      <c r="K17" s="5">
        <v>16</v>
      </c>
      <c r="L17" s="5">
        <v>0</v>
      </c>
      <c r="M17" s="5">
        <v>15</v>
      </c>
      <c r="N17" s="5">
        <v>309</v>
      </c>
      <c r="O17" s="5">
        <v>207</v>
      </c>
      <c r="P17" s="69">
        <f t="shared" si="4"/>
        <v>0.59883720930232553</v>
      </c>
      <c r="Q17" s="5">
        <v>3</v>
      </c>
      <c r="R17" s="5">
        <v>25</v>
      </c>
      <c r="S17" s="60"/>
    </row>
    <row r="18" spans="1:19" x14ac:dyDescent="0.25">
      <c r="A18" s="7" t="s">
        <v>125</v>
      </c>
      <c r="B18" s="13">
        <f t="shared" si="5"/>
        <v>0</v>
      </c>
      <c r="C18" s="14">
        <v>0</v>
      </c>
      <c r="D18" s="14">
        <v>0</v>
      </c>
      <c r="E18" s="14">
        <v>0</v>
      </c>
      <c r="F18" s="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3">
        <v>0</v>
      </c>
      <c r="M18" s="14">
        <v>0</v>
      </c>
      <c r="N18" s="5">
        <f t="shared" si="3"/>
        <v>0</v>
      </c>
      <c r="O18" s="14">
        <v>0</v>
      </c>
      <c r="P18" s="4">
        <v>0</v>
      </c>
      <c r="Q18" s="14">
        <v>0</v>
      </c>
      <c r="R18" s="14">
        <v>0</v>
      </c>
      <c r="S18" s="60"/>
    </row>
    <row r="19" spans="1:19" x14ac:dyDescent="0.25">
      <c r="A19" s="7" t="s">
        <v>53</v>
      </c>
      <c r="B19" s="13">
        <f t="shared" si="5"/>
        <v>0</v>
      </c>
      <c r="C19" s="14">
        <v>0</v>
      </c>
      <c r="D19" s="14">
        <v>0</v>
      </c>
      <c r="E19" s="14">
        <v>0</v>
      </c>
      <c r="F19" s="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3">
        <v>0</v>
      </c>
      <c r="M19" s="14">
        <v>0</v>
      </c>
      <c r="N19" s="5">
        <f t="shared" si="3"/>
        <v>0</v>
      </c>
      <c r="O19" s="14">
        <v>0</v>
      </c>
      <c r="P19" s="4">
        <v>0</v>
      </c>
      <c r="Q19" s="14">
        <v>0</v>
      </c>
      <c r="R19" s="14">
        <v>0</v>
      </c>
      <c r="S19" s="60"/>
    </row>
    <row r="20" spans="1:19" x14ac:dyDescent="0.25">
      <c r="A20" s="12" t="s">
        <v>225</v>
      </c>
      <c r="B20" s="13">
        <f t="shared" si="5"/>
        <v>386</v>
      </c>
      <c r="C20" s="13">
        <v>112</v>
      </c>
      <c r="D20" s="13">
        <v>274</v>
      </c>
      <c r="E20" s="13">
        <v>0</v>
      </c>
      <c r="F20" s="4">
        <f t="shared" si="1"/>
        <v>0.29015544041450775</v>
      </c>
      <c r="G20" s="13">
        <v>0</v>
      </c>
      <c r="H20" s="5">
        <v>48</v>
      </c>
      <c r="I20" s="5">
        <v>45</v>
      </c>
      <c r="J20" s="5">
        <v>37</v>
      </c>
      <c r="K20" s="5">
        <v>1</v>
      </c>
      <c r="L20" s="5">
        <v>0</v>
      </c>
      <c r="M20" s="5">
        <v>7</v>
      </c>
      <c r="N20" s="5">
        <v>138</v>
      </c>
      <c r="O20" s="5">
        <v>89</v>
      </c>
      <c r="P20" s="69">
        <f t="shared" ref="P20:P22" si="6">(N20)/(B20-R20-Q20)</f>
        <v>0.60792951541850215</v>
      </c>
      <c r="Q20" s="5">
        <v>141</v>
      </c>
      <c r="R20" s="5">
        <v>18</v>
      </c>
      <c r="S20" s="60"/>
    </row>
    <row r="21" spans="1:19" x14ac:dyDescent="0.25">
      <c r="A21" s="12" t="s">
        <v>35</v>
      </c>
      <c r="B21" s="13">
        <f t="shared" si="5"/>
        <v>319</v>
      </c>
      <c r="C21" s="13">
        <v>193</v>
      </c>
      <c r="D21" s="13">
        <v>125</v>
      </c>
      <c r="E21" s="13">
        <v>1</v>
      </c>
      <c r="F21" s="4">
        <f t="shared" si="1"/>
        <v>0.60501567398119127</v>
      </c>
      <c r="G21" s="13">
        <v>3</v>
      </c>
      <c r="H21" s="5">
        <v>13</v>
      </c>
      <c r="I21" s="5">
        <v>46</v>
      </c>
      <c r="J21" s="5">
        <v>56</v>
      </c>
      <c r="K21" s="5">
        <v>2</v>
      </c>
      <c r="L21" s="5">
        <v>0</v>
      </c>
      <c r="M21" s="5">
        <v>16</v>
      </c>
      <c r="N21" s="5">
        <v>136</v>
      </c>
      <c r="O21" s="5">
        <v>156</v>
      </c>
      <c r="P21" s="69">
        <f t="shared" si="6"/>
        <v>0.46575342465753422</v>
      </c>
      <c r="Q21" s="5">
        <v>8</v>
      </c>
      <c r="R21" s="5">
        <v>19</v>
      </c>
      <c r="S21" s="60"/>
    </row>
    <row r="22" spans="1:19" x14ac:dyDescent="0.25">
      <c r="A22" s="7" t="s">
        <v>36</v>
      </c>
      <c r="B22" s="14">
        <f t="shared" si="5"/>
        <v>21</v>
      </c>
      <c r="C22" s="14">
        <v>10</v>
      </c>
      <c r="D22" s="14">
        <v>11</v>
      </c>
      <c r="E22" s="14">
        <v>0</v>
      </c>
      <c r="F22" s="4">
        <v>0</v>
      </c>
      <c r="G22" s="14">
        <v>0</v>
      </c>
      <c r="H22" s="5">
        <v>0</v>
      </c>
      <c r="I22" s="5">
        <v>2</v>
      </c>
      <c r="J22" s="5">
        <v>4</v>
      </c>
      <c r="K22" s="5">
        <v>0</v>
      </c>
      <c r="L22" s="5">
        <v>0</v>
      </c>
      <c r="M22" s="5">
        <v>2</v>
      </c>
      <c r="N22" s="5">
        <v>8</v>
      </c>
      <c r="O22" s="5">
        <v>13</v>
      </c>
      <c r="P22" s="69">
        <f t="shared" si="6"/>
        <v>0.38095238095238093</v>
      </c>
      <c r="Q22" s="5">
        <v>0</v>
      </c>
      <c r="R22" s="5">
        <v>0</v>
      </c>
      <c r="S22" s="60"/>
    </row>
    <row r="23" spans="1:19" x14ac:dyDescent="0.25">
      <c r="A23" s="7" t="s">
        <v>160</v>
      </c>
      <c r="B23" s="14">
        <f t="shared" si="5"/>
        <v>0</v>
      </c>
      <c r="C23" s="14">
        <v>0</v>
      </c>
      <c r="D23" s="14">
        <v>0</v>
      </c>
      <c r="E23" s="14">
        <v>0</v>
      </c>
      <c r="F23" s="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5">
        <f t="shared" si="3"/>
        <v>0</v>
      </c>
      <c r="O23" s="14">
        <v>0</v>
      </c>
      <c r="P23" s="4">
        <v>0</v>
      </c>
      <c r="Q23" s="14">
        <v>0</v>
      </c>
      <c r="R23" s="14">
        <v>0</v>
      </c>
      <c r="S23" s="60"/>
    </row>
    <row r="24" spans="1:19" x14ac:dyDescent="0.25">
      <c r="A24" s="7" t="s">
        <v>266</v>
      </c>
      <c r="B24" s="14">
        <f t="shared" si="5"/>
        <v>14</v>
      </c>
      <c r="C24" s="14">
        <v>6</v>
      </c>
      <c r="D24" s="14">
        <v>8</v>
      </c>
      <c r="E24" s="14">
        <v>0</v>
      </c>
      <c r="F24" s="4">
        <v>0</v>
      </c>
      <c r="G24" s="14">
        <v>0</v>
      </c>
      <c r="H24" s="5">
        <v>0</v>
      </c>
      <c r="I24" s="5">
        <v>5</v>
      </c>
      <c r="J24" s="5">
        <v>2</v>
      </c>
      <c r="K24" s="5">
        <v>0</v>
      </c>
      <c r="L24" s="5">
        <v>0</v>
      </c>
      <c r="M24" s="5">
        <v>2</v>
      </c>
      <c r="N24" s="5">
        <v>9</v>
      </c>
      <c r="O24" s="5">
        <v>3</v>
      </c>
      <c r="P24" s="69">
        <f t="shared" ref="P24" si="7">(N24)/(B24-R24-Q24)</f>
        <v>0.75</v>
      </c>
      <c r="Q24" s="5">
        <v>0</v>
      </c>
      <c r="R24" s="5">
        <v>2</v>
      </c>
      <c r="S24" s="60"/>
    </row>
    <row r="25" spans="1:19" x14ac:dyDescent="0.25">
      <c r="A25" s="7" t="s">
        <v>267</v>
      </c>
      <c r="B25" s="14">
        <f t="shared" si="5"/>
        <v>0</v>
      </c>
      <c r="C25" s="14">
        <v>0</v>
      </c>
      <c r="D25" s="14">
        <v>0</v>
      </c>
      <c r="E25" s="14">
        <v>0</v>
      </c>
      <c r="F25" s="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5">
        <f t="shared" si="3"/>
        <v>0</v>
      </c>
      <c r="O25" s="14">
        <v>0</v>
      </c>
      <c r="P25" s="4">
        <v>0</v>
      </c>
      <c r="Q25" s="14">
        <v>0</v>
      </c>
      <c r="R25" s="14">
        <v>0</v>
      </c>
      <c r="S25" s="60"/>
    </row>
    <row r="26" spans="1:19" x14ac:dyDescent="0.25">
      <c r="A26" s="12" t="s">
        <v>226</v>
      </c>
      <c r="B26" s="13">
        <f t="shared" si="5"/>
        <v>23</v>
      </c>
      <c r="C26" s="13">
        <v>9</v>
      </c>
      <c r="D26" s="13">
        <v>13</v>
      </c>
      <c r="E26" s="13">
        <v>1</v>
      </c>
      <c r="F26" s="4">
        <f t="shared" si="1"/>
        <v>0.39130434782608697</v>
      </c>
      <c r="G26" s="13">
        <v>0</v>
      </c>
      <c r="H26" s="5">
        <v>1</v>
      </c>
      <c r="I26" s="5">
        <v>1</v>
      </c>
      <c r="J26" s="5">
        <v>6</v>
      </c>
      <c r="K26" s="5">
        <v>0</v>
      </c>
      <c r="L26" s="5">
        <v>0</v>
      </c>
      <c r="M26" s="5">
        <v>0</v>
      </c>
      <c r="N26" s="5">
        <v>8</v>
      </c>
      <c r="O26" s="5">
        <v>13</v>
      </c>
      <c r="P26" s="69">
        <f t="shared" ref="P26:P30" si="8">(N26)/(B26-R26-Q26)</f>
        <v>0.38095238095238093</v>
      </c>
      <c r="Q26" s="5">
        <v>1</v>
      </c>
      <c r="R26" s="5">
        <v>1</v>
      </c>
      <c r="S26" s="60"/>
    </row>
    <row r="27" spans="1:19" x14ac:dyDescent="0.25">
      <c r="A27" s="12" t="s">
        <v>227</v>
      </c>
      <c r="B27" s="13">
        <f t="shared" si="5"/>
        <v>15</v>
      </c>
      <c r="C27" s="13">
        <v>8</v>
      </c>
      <c r="D27" s="13">
        <v>7</v>
      </c>
      <c r="E27" s="13">
        <v>0</v>
      </c>
      <c r="F27" s="4">
        <f t="shared" si="1"/>
        <v>0.53333333333333333</v>
      </c>
      <c r="G27" s="13">
        <v>0</v>
      </c>
      <c r="H27" s="5">
        <v>1</v>
      </c>
      <c r="I27" s="5">
        <v>7</v>
      </c>
      <c r="J27" s="5">
        <v>1</v>
      </c>
      <c r="K27" s="5">
        <v>0</v>
      </c>
      <c r="L27" s="5">
        <v>0</v>
      </c>
      <c r="M27" s="5">
        <v>0</v>
      </c>
      <c r="N27" s="5">
        <v>9</v>
      </c>
      <c r="O27" s="5">
        <v>5</v>
      </c>
      <c r="P27" s="69">
        <f t="shared" si="8"/>
        <v>0.6428571428571429</v>
      </c>
      <c r="Q27" s="5">
        <v>1</v>
      </c>
      <c r="R27" s="5">
        <v>0</v>
      </c>
      <c r="S27" s="60"/>
    </row>
    <row r="28" spans="1:19" x14ac:dyDescent="0.25">
      <c r="A28" s="12" t="s">
        <v>228</v>
      </c>
      <c r="B28" s="13">
        <f>C28+D28+E28</f>
        <v>123</v>
      </c>
      <c r="C28" s="13">
        <v>46</v>
      </c>
      <c r="D28" s="13">
        <v>75</v>
      </c>
      <c r="E28" s="13">
        <v>2</v>
      </c>
      <c r="F28" s="4">
        <f t="shared" si="1"/>
        <v>0.37398373983739835</v>
      </c>
      <c r="G28" s="13">
        <v>0</v>
      </c>
      <c r="H28" s="5">
        <v>5</v>
      </c>
      <c r="I28" s="5">
        <v>10</v>
      </c>
      <c r="J28" s="5">
        <v>7</v>
      </c>
      <c r="K28" s="5">
        <v>0</v>
      </c>
      <c r="L28" s="5">
        <v>0</v>
      </c>
      <c r="M28" s="5">
        <v>5</v>
      </c>
      <c r="N28" s="5">
        <v>27</v>
      </c>
      <c r="O28" s="5">
        <v>86</v>
      </c>
      <c r="P28" s="69">
        <f t="shared" si="8"/>
        <v>0.23893805309734514</v>
      </c>
      <c r="Q28" s="5">
        <v>5</v>
      </c>
      <c r="R28" s="5">
        <v>5</v>
      </c>
      <c r="S28" s="60"/>
    </row>
    <row r="29" spans="1:19" x14ac:dyDescent="0.25">
      <c r="A29" s="12" t="s">
        <v>229</v>
      </c>
      <c r="B29" s="13">
        <f>C29+D29+E29</f>
        <v>118</v>
      </c>
      <c r="C29" s="13">
        <v>95</v>
      </c>
      <c r="D29" s="13">
        <v>22</v>
      </c>
      <c r="E29" s="13">
        <v>1</v>
      </c>
      <c r="F29" s="4">
        <f t="shared" si="1"/>
        <v>0.80508474576271183</v>
      </c>
      <c r="G29" s="13">
        <v>0</v>
      </c>
      <c r="H29" s="5">
        <v>5</v>
      </c>
      <c r="I29" s="5">
        <v>46</v>
      </c>
      <c r="J29" s="5">
        <v>28</v>
      </c>
      <c r="K29" s="5">
        <v>4</v>
      </c>
      <c r="L29" s="5">
        <v>0</v>
      </c>
      <c r="M29" s="5">
        <v>4</v>
      </c>
      <c r="N29" s="5">
        <v>87</v>
      </c>
      <c r="O29" s="5">
        <v>26</v>
      </c>
      <c r="P29" s="69">
        <f t="shared" si="8"/>
        <v>0.76991150442477874</v>
      </c>
      <c r="Q29" s="5">
        <v>0</v>
      </c>
      <c r="R29" s="5">
        <v>5</v>
      </c>
      <c r="S29" s="60"/>
    </row>
    <row r="30" spans="1:19" x14ac:dyDescent="0.25">
      <c r="A30" s="12" t="s">
        <v>230</v>
      </c>
      <c r="B30" s="13">
        <f>C30+D30+E30</f>
        <v>7</v>
      </c>
      <c r="C30" s="13">
        <v>3</v>
      </c>
      <c r="D30" s="13">
        <v>4</v>
      </c>
      <c r="E30" s="13">
        <v>0</v>
      </c>
      <c r="F30" s="4">
        <f t="shared" si="1"/>
        <v>0.42857142857142855</v>
      </c>
      <c r="G30" s="13">
        <v>0</v>
      </c>
      <c r="H30" s="5">
        <v>0</v>
      </c>
      <c r="I30" s="5">
        <v>1</v>
      </c>
      <c r="J30" s="5">
        <v>1</v>
      </c>
      <c r="K30" s="5">
        <v>0</v>
      </c>
      <c r="L30" s="5">
        <v>0</v>
      </c>
      <c r="M30" s="5">
        <v>0</v>
      </c>
      <c r="N30" s="5">
        <v>2</v>
      </c>
      <c r="O30" s="5">
        <v>5</v>
      </c>
      <c r="P30" s="69">
        <f t="shared" si="8"/>
        <v>0.2857142857142857</v>
      </c>
      <c r="Q30" s="5">
        <v>0</v>
      </c>
      <c r="R30" s="5">
        <v>0</v>
      </c>
      <c r="S30" s="60"/>
    </row>
    <row r="31" spans="1:19" x14ac:dyDescent="0.25">
      <c r="A31" s="7" t="s">
        <v>268</v>
      </c>
      <c r="B31" s="14">
        <f t="shared" si="5"/>
        <v>0</v>
      </c>
      <c r="C31" s="14">
        <v>0</v>
      </c>
      <c r="D31" s="14">
        <v>0</v>
      </c>
      <c r="E31" s="14">
        <v>0</v>
      </c>
      <c r="F31" s="4" t="e">
        <f t="shared" si="1"/>
        <v>#DIV/0!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5">
        <f t="shared" si="3"/>
        <v>0</v>
      </c>
      <c r="O31" s="14">
        <v>0</v>
      </c>
      <c r="P31" s="4" t="e">
        <f t="shared" si="2"/>
        <v>#DIV/0!</v>
      </c>
      <c r="Q31" s="14">
        <v>0</v>
      </c>
      <c r="R31" s="14">
        <v>0</v>
      </c>
      <c r="S31" s="60"/>
    </row>
    <row r="32" spans="1:19" x14ac:dyDescent="0.25">
      <c r="A32" s="7" t="s">
        <v>269</v>
      </c>
      <c r="B32" s="14">
        <v>0</v>
      </c>
      <c r="C32" s="14">
        <v>0</v>
      </c>
      <c r="D32" s="14">
        <v>0</v>
      </c>
      <c r="E32" s="14">
        <v>0</v>
      </c>
      <c r="F32" s="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5">
        <f t="shared" si="3"/>
        <v>0</v>
      </c>
      <c r="O32" s="14">
        <v>0</v>
      </c>
      <c r="P32" s="4">
        <v>0</v>
      </c>
      <c r="Q32" s="14">
        <v>0</v>
      </c>
      <c r="R32" s="14">
        <v>0</v>
      </c>
      <c r="S32" s="60"/>
    </row>
    <row r="33" spans="1:19" x14ac:dyDescent="0.25">
      <c r="A33" s="12" t="s">
        <v>231</v>
      </c>
      <c r="B33" s="13">
        <f>C33+D33+E33</f>
        <v>15</v>
      </c>
      <c r="C33" s="13">
        <v>6</v>
      </c>
      <c r="D33" s="13">
        <v>9</v>
      </c>
      <c r="E33" s="13">
        <v>0</v>
      </c>
      <c r="F33" s="4">
        <f t="shared" si="1"/>
        <v>0.4</v>
      </c>
      <c r="G33" s="13">
        <v>0</v>
      </c>
      <c r="H33" s="5">
        <v>0</v>
      </c>
      <c r="I33" s="5">
        <v>1</v>
      </c>
      <c r="J33" s="5">
        <v>3</v>
      </c>
      <c r="K33" s="5">
        <v>0</v>
      </c>
      <c r="L33" s="5">
        <v>0</v>
      </c>
      <c r="M33" s="5">
        <v>0</v>
      </c>
      <c r="N33" s="5">
        <v>4</v>
      </c>
      <c r="O33" s="5">
        <v>11</v>
      </c>
      <c r="P33" s="69">
        <f t="shared" ref="P33:P37" si="9">(N33)/(B33-R33-Q33)</f>
        <v>0.26666666666666666</v>
      </c>
      <c r="Q33" s="5">
        <v>0</v>
      </c>
      <c r="R33" s="5">
        <v>0</v>
      </c>
      <c r="S33" s="60"/>
    </row>
    <row r="34" spans="1:19" s="33" customFormat="1" x14ac:dyDescent="0.25">
      <c r="A34" s="12" t="s">
        <v>49</v>
      </c>
      <c r="B34" s="13">
        <f>C34+D34+E34</f>
        <v>43</v>
      </c>
      <c r="C34" s="13">
        <v>29</v>
      </c>
      <c r="D34" s="13">
        <v>14</v>
      </c>
      <c r="E34" s="13">
        <v>0</v>
      </c>
      <c r="F34" s="4">
        <f t="shared" si="1"/>
        <v>0.67441860465116277</v>
      </c>
      <c r="G34" s="13">
        <v>0</v>
      </c>
      <c r="H34" s="5">
        <v>0</v>
      </c>
      <c r="I34" s="5">
        <v>3</v>
      </c>
      <c r="J34" s="5">
        <v>17</v>
      </c>
      <c r="K34" s="5">
        <v>1</v>
      </c>
      <c r="L34" s="5">
        <v>0</v>
      </c>
      <c r="M34" s="5">
        <v>0</v>
      </c>
      <c r="N34" s="5">
        <v>21</v>
      </c>
      <c r="O34" s="5">
        <v>16</v>
      </c>
      <c r="P34" s="69">
        <f t="shared" si="9"/>
        <v>0.56756756756756754</v>
      </c>
      <c r="Q34" s="5">
        <v>2</v>
      </c>
      <c r="R34" s="5">
        <v>4</v>
      </c>
      <c r="S34" s="64"/>
    </row>
    <row r="35" spans="1:19" s="33" customFormat="1" x14ac:dyDescent="0.25">
      <c r="A35" s="7" t="s">
        <v>212</v>
      </c>
      <c r="B35" s="5">
        <v>10</v>
      </c>
      <c r="C35" s="5">
        <v>5</v>
      </c>
      <c r="D35" s="5">
        <v>5</v>
      </c>
      <c r="E35" s="5">
        <v>0</v>
      </c>
      <c r="F35" s="69">
        <f t="shared" si="1"/>
        <v>0.5</v>
      </c>
      <c r="G35" s="5">
        <v>0</v>
      </c>
      <c r="H35" s="5">
        <v>0</v>
      </c>
      <c r="I35" s="5">
        <v>1</v>
      </c>
      <c r="J35" s="5">
        <v>3</v>
      </c>
      <c r="K35" s="5">
        <v>0</v>
      </c>
      <c r="L35" s="5">
        <v>0</v>
      </c>
      <c r="M35" s="5">
        <v>0</v>
      </c>
      <c r="N35" s="5">
        <v>4</v>
      </c>
      <c r="O35" s="5">
        <v>3</v>
      </c>
      <c r="P35" s="69">
        <f t="shared" si="9"/>
        <v>0.5714285714285714</v>
      </c>
      <c r="Q35" s="5">
        <v>0</v>
      </c>
      <c r="R35" s="5">
        <v>3</v>
      </c>
      <c r="S35" s="64"/>
    </row>
    <row r="36" spans="1:19" x14ac:dyDescent="0.25">
      <c r="A36" s="7" t="s">
        <v>162</v>
      </c>
      <c r="B36" s="13">
        <f t="shared" si="5"/>
        <v>10</v>
      </c>
      <c r="C36" s="14">
        <v>7</v>
      </c>
      <c r="D36" s="14">
        <v>3</v>
      </c>
      <c r="E36" s="14">
        <v>0</v>
      </c>
      <c r="F36" s="4">
        <f t="shared" si="1"/>
        <v>0.7</v>
      </c>
      <c r="G36" s="14">
        <v>0</v>
      </c>
      <c r="H36" s="5">
        <v>0</v>
      </c>
      <c r="I36" s="5">
        <v>0</v>
      </c>
      <c r="J36" s="5">
        <v>2</v>
      </c>
      <c r="K36" s="5">
        <v>1</v>
      </c>
      <c r="L36" s="5">
        <v>0</v>
      </c>
      <c r="M36" s="5">
        <v>0</v>
      </c>
      <c r="N36" s="5">
        <v>3</v>
      </c>
      <c r="O36" s="5">
        <v>6</v>
      </c>
      <c r="P36" s="69">
        <f t="shared" si="9"/>
        <v>0.33333333333333331</v>
      </c>
      <c r="Q36" s="5">
        <v>0</v>
      </c>
      <c r="R36" s="5">
        <v>1</v>
      </c>
      <c r="S36" s="60"/>
    </row>
    <row r="37" spans="1:19" x14ac:dyDescent="0.25">
      <c r="A37" s="7" t="s">
        <v>163</v>
      </c>
      <c r="B37" s="13">
        <f t="shared" si="5"/>
        <v>3</v>
      </c>
      <c r="C37" s="14">
        <v>2</v>
      </c>
      <c r="D37" s="14">
        <v>1</v>
      </c>
      <c r="E37" s="14">
        <v>0</v>
      </c>
      <c r="F37" s="4">
        <f t="shared" si="1"/>
        <v>0.66666666666666663</v>
      </c>
      <c r="G37" s="14">
        <v>0</v>
      </c>
      <c r="H37" s="5">
        <v>0</v>
      </c>
      <c r="I37" s="5">
        <v>0</v>
      </c>
      <c r="J37" s="5">
        <v>2</v>
      </c>
      <c r="K37" s="5">
        <v>0</v>
      </c>
      <c r="L37" s="5">
        <v>0</v>
      </c>
      <c r="M37" s="5">
        <v>0</v>
      </c>
      <c r="N37" s="5">
        <v>2</v>
      </c>
      <c r="O37" s="5">
        <v>1</v>
      </c>
      <c r="P37" s="69">
        <f t="shared" si="9"/>
        <v>0.66666666666666663</v>
      </c>
      <c r="Q37" s="5">
        <v>0</v>
      </c>
      <c r="R37" s="5">
        <v>0</v>
      </c>
      <c r="S37" s="60"/>
    </row>
    <row r="38" spans="1:19" x14ac:dyDescent="0.25">
      <c r="A38" s="7" t="s">
        <v>52</v>
      </c>
      <c r="B38" s="13">
        <f t="shared" si="5"/>
        <v>0</v>
      </c>
      <c r="C38" s="14">
        <v>0</v>
      </c>
      <c r="D38" s="14">
        <v>0</v>
      </c>
      <c r="E38" s="14">
        <v>0</v>
      </c>
      <c r="F38" s="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3">
        <v>0</v>
      </c>
      <c r="M38" s="14">
        <v>0</v>
      </c>
      <c r="N38" s="5">
        <f t="shared" si="3"/>
        <v>0</v>
      </c>
      <c r="O38" s="14">
        <v>0</v>
      </c>
      <c r="P38" s="4">
        <v>0</v>
      </c>
      <c r="Q38" s="14">
        <v>0</v>
      </c>
      <c r="R38" s="14">
        <v>0</v>
      </c>
      <c r="S38" s="60"/>
    </row>
    <row r="39" spans="1:19" x14ac:dyDescent="0.25">
      <c r="A39" s="7" t="s">
        <v>270</v>
      </c>
      <c r="B39" s="13">
        <f t="shared" si="5"/>
        <v>1</v>
      </c>
      <c r="C39" s="14">
        <v>1</v>
      </c>
      <c r="D39" s="14">
        <v>0</v>
      </c>
      <c r="E39" s="14">
        <v>0</v>
      </c>
      <c r="F39" s="4">
        <v>0</v>
      </c>
      <c r="G39" s="14">
        <v>0</v>
      </c>
      <c r="H39" s="5">
        <v>0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69">
        <f t="shared" ref="P39:P46" si="10">(N39)/(B39-R39-Q39)</f>
        <v>1</v>
      </c>
      <c r="Q39" s="5">
        <v>0</v>
      </c>
      <c r="R39" s="5">
        <v>0</v>
      </c>
      <c r="S39" s="60"/>
    </row>
    <row r="40" spans="1:19" x14ac:dyDescent="0.25">
      <c r="A40" s="7" t="s">
        <v>53</v>
      </c>
      <c r="B40" s="13">
        <f t="shared" si="5"/>
        <v>19</v>
      </c>
      <c r="C40" s="14">
        <v>14</v>
      </c>
      <c r="D40" s="14">
        <v>5</v>
      </c>
      <c r="E40" s="14">
        <v>0</v>
      </c>
      <c r="F40" s="4">
        <f t="shared" si="1"/>
        <v>0.73684210526315785</v>
      </c>
      <c r="G40" s="14">
        <v>0</v>
      </c>
      <c r="H40" s="5">
        <v>0</v>
      </c>
      <c r="I40" s="5">
        <v>2</v>
      </c>
      <c r="J40" s="5">
        <v>9</v>
      </c>
      <c r="K40" s="5">
        <v>0</v>
      </c>
      <c r="L40" s="5">
        <v>0</v>
      </c>
      <c r="M40" s="5">
        <v>0</v>
      </c>
      <c r="N40" s="5">
        <v>11</v>
      </c>
      <c r="O40" s="5">
        <v>6</v>
      </c>
      <c r="P40" s="69">
        <f t="shared" si="10"/>
        <v>0.6470588235294118</v>
      </c>
      <c r="Q40" s="5">
        <v>2</v>
      </c>
      <c r="R40" s="5">
        <v>0</v>
      </c>
      <c r="S40" s="60"/>
    </row>
    <row r="41" spans="1:19" x14ac:dyDescent="0.25">
      <c r="A41" s="12" t="s">
        <v>46</v>
      </c>
      <c r="B41" s="13">
        <f>C41+D41+E41</f>
        <v>110</v>
      </c>
      <c r="C41" s="13">
        <v>65</v>
      </c>
      <c r="D41" s="13">
        <v>44</v>
      </c>
      <c r="E41" s="13">
        <v>1</v>
      </c>
      <c r="F41" s="4">
        <f t="shared" si="1"/>
        <v>0.59090909090909094</v>
      </c>
      <c r="G41" s="13">
        <v>1</v>
      </c>
      <c r="H41" s="5">
        <v>9</v>
      </c>
      <c r="I41" s="5">
        <v>24</v>
      </c>
      <c r="J41" s="5">
        <v>21</v>
      </c>
      <c r="K41" s="5">
        <v>1</v>
      </c>
      <c r="L41" s="5">
        <v>0</v>
      </c>
      <c r="M41" s="5">
        <v>3</v>
      </c>
      <c r="N41" s="5">
        <v>59</v>
      </c>
      <c r="O41" s="5">
        <v>37</v>
      </c>
      <c r="P41" s="69">
        <f t="shared" si="10"/>
        <v>0.61458333333333337</v>
      </c>
      <c r="Q41" s="5">
        <v>10</v>
      </c>
      <c r="R41" s="5">
        <v>4</v>
      </c>
      <c r="S41" s="60"/>
    </row>
    <row r="42" spans="1:19" x14ac:dyDescent="0.25">
      <c r="A42" s="12" t="s">
        <v>232</v>
      </c>
      <c r="B42" s="13">
        <f t="shared" si="5"/>
        <v>78</v>
      </c>
      <c r="C42" s="13">
        <v>34</v>
      </c>
      <c r="D42" s="13">
        <v>44</v>
      </c>
      <c r="E42" s="13">
        <v>0</v>
      </c>
      <c r="F42" s="4">
        <f t="shared" si="1"/>
        <v>0.4358974358974359</v>
      </c>
      <c r="G42" s="13">
        <v>0</v>
      </c>
      <c r="H42" s="5">
        <v>4</v>
      </c>
      <c r="I42" s="5">
        <v>26</v>
      </c>
      <c r="J42" s="5">
        <v>10</v>
      </c>
      <c r="K42" s="5">
        <v>1</v>
      </c>
      <c r="L42" s="5">
        <v>0</v>
      </c>
      <c r="M42" s="5">
        <v>2</v>
      </c>
      <c r="N42" s="5">
        <v>43</v>
      </c>
      <c r="O42" s="5">
        <v>24</v>
      </c>
      <c r="P42" s="69">
        <f t="shared" si="10"/>
        <v>0.64179104477611937</v>
      </c>
      <c r="Q42" s="5">
        <v>7</v>
      </c>
      <c r="R42" s="5">
        <v>4</v>
      </c>
      <c r="S42" s="60"/>
    </row>
    <row r="43" spans="1:19" x14ac:dyDescent="0.25">
      <c r="A43" s="12" t="s">
        <v>233</v>
      </c>
      <c r="B43" s="13">
        <f t="shared" si="5"/>
        <v>38</v>
      </c>
      <c r="C43" s="13">
        <v>15</v>
      </c>
      <c r="D43" s="13">
        <v>23</v>
      </c>
      <c r="E43" s="13">
        <v>0</v>
      </c>
      <c r="F43" s="4">
        <f t="shared" si="1"/>
        <v>0.39473684210526316</v>
      </c>
      <c r="G43" s="13">
        <v>0</v>
      </c>
      <c r="H43" s="5">
        <v>1</v>
      </c>
      <c r="I43" s="5">
        <v>4</v>
      </c>
      <c r="J43" s="5">
        <v>0</v>
      </c>
      <c r="K43" s="5">
        <v>1</v>
      </c>
      <c r="L43" s="5">
        <v>0</v>
      </c>
      <c r="M43" s="5">
        <v>2</v>
      </c>
      <c r="N43" s="5">
        <v>8</v>
      </c>
      <c r="O43" s="5">
        <v>22</v>
      </c>
      <c r="P43" s="69">
        <f t="shared" si="10"/>
        <v>0.26666666666666666</v>
      </c>
      <c r="Q43" s="5">
        <v>4</v>
      </c>
      <c r="R43" s="5">
        <v>4</v>
      </c>
      <c r="S43" s="60"/>
    </row>
    <row r="44" spans="1:19" x14ac:dyDescent="0.25">
      <c r="A44" s="12" t="s">
        <v>234</v>
      </c>
      <c r="B44" s="13">
        <f t="shared" si="5"/>
        <v>13</v>
      </c>
      <c r="C44" s="13">
        <v>5</v>
      </c>
      <c r="D44" s="13">
        <v>8</v>
      </c>
      <c r="E44" s="13">
        <v>0</v>
      </c>
      <c r="F44" s="4">
        <f t="shared" si="1"/>
        <v>0.38461538461538464</v>
      </c>
      <c r="G44" s="13">
        <v>0</v>
      </c>
      <c r="H44" s="5">
        <v>1</v>
      </c>
      <c r="I44" s="5">
        <v>2</v>
      </c>
      <c r="J44" s="5">
        <v>2</v>
      </c>
      <c r="K44" s="5">
        <v>0</v>
      </c>
      <c r="L44" s="5">
        <v>0</v>
      </c>
      <c r="M44" s="5">
        <v>1</v>
      </c>
      <c r="N44" s="5">
        <v>6</v>
      </c>
      <c r="O44" s="5">
        <v>4</v>
      </c>
      <c r="P44" s="69">
        <f t="shared" si="10"/>
        <v>0.6</v>
      </c>
      <c r="Q44" s="5">
        <v>2</v>
      </c>
      <c r="R44" s="5">
        <v>1</v>
      </c>
      <c r="S44" s="60"/>
    </row>
    <row r="45" spans="1:19" x14ac:dyDescent="0.25">
      <c r="A45" s="12" t="s">
        <v>235</v>
      </c>
      <c r="B45" s="13">
        <f t="shared" si="5"/>
        <v>243</v>
      </c>
      <c r="C45" s="13">
        <v>101</v>
      </c>
      <c r="D45" s="13">
        <v>140</v>
      </c>
      <c r="E45" s="13">
        <v>2</v>
      </c>
      <c r="F45" s="4">
        <f t="shared" si="1"/>
        <v>0.41563786008230452</v>
      </c>
      <c r="G45" s="13">
        <v>0</v>
      </c>
      <c r="H45" s="5">
        <v>21</v>
      </c>
      <c r="I45" s="5">
        <v>27</v>
      </c>
      <c r="J45" s="5">
        <v>50</v>
      </c>
      <c r="K45" s="5">
        <v>1</v>
      </c>
      <c r="L45" s="5">
        <v>1</v>
      </c>
      <c r="M45" s="5">
        <v>11</v>
      </c>
      <c r="N45" s="5">
        <v>111</v>
      </c>
      <c r="O45" s="5">
        <v>100</v>
      </c>
      <c r="P45" s="69">
        <f t="shared" si="10"/>
        <v>0.52606635071090047</v>
      </c>
      <c r="Q45" s="5">
        <v>20</v>
      </c>
      <c r="R45" s="5">
        <v>12</v>
      </c>
      <c r="S45" s="60"/>
    </row>
    <row r="46" spans="1:19" x14ac:dyDescent="0.25">
      <c r="A46" s="12" t="s">
        <v>236</v>
      </c>
      <c r="B46" s="13">
        <f t="shared" si="5"/>
        <v>942</v>
      </c>
      <c r="C46" s="13">
        <v>709</v>
      </c>
      <c r="D46" s="13">
        <v>229</v>
      </c>
      <c r="E46" s="13">
        <v>4</v>
      </c>
      <c r="F46" s="4">
        <f>C46/B46</f>
        <v>0.75265392781316354</v>
      </c>
      <c r="G46" s="13">
        <v>0</v>
      </c>
      <c r="H46" s="5">
        <v>106</v>
      </c>
      <c r="I46" s="5">
        <v>172</v>
      </c>
      <c r="J46" s="5">
        <v>225</v>
      </c>
      <c r="K46" s="5">
        <v>14</v>
      </c>
      <c r="L46" s="5">
        <v>0</v>
      </c>
      <c r="M46" s="5">
        <v>32</v>
      </c>
      <c r="N46" s="5">
        <v>549</v>
      </c>
      <c r="O46" s="5">
        <v>313</v>
      </c>
      <c r="P46" s="69">
        <f t="shared" si="10"/>
        <v>0.63689095127610207</v>
      </c>
      <c r="Q46" s="5">
        <v>47</v>
      </c>
      <c r="R46" s="5">
        <v>33</v>
      </c>
      <c r="S46" s="60"/>
    </row>
    <row r="47" spans="1:19" x14ac:dyDescent="0.25">
      <c r="A47" s="7" t="s">
        <v>125</v>
      </c>
      <c r="B47" s="14">
        <f t="shared" si="5"/>
        <v>0</v>
      </c>
      <c r="C47" s="14">
        <v>0</v>
      </c>
      <c r="D47" s="14">
        <v>0</v>
      </c>
      <c r="E47" s="14">
        <v>0</v>
      </c>
      <c r="F47" s="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3">
        <v>0</v>
      </c>
      <c r="M47" s="14">
        <v>0</v>
      </c>
      <c r="N47" s="5">
        <f t="shared" si="3"/>
        <v>0</v>
      </c>
      <c r="O47" s="14">
        <v>0</v>
      </c>
      <c r="P47" s="4">
        <v>0</v>
      </c>
      <c r="Q47" s="14">
        <v>0</v>
      </c>
      <c r="R47" s="14">
        <v>0</v>
      </c>
      <c r="S47" s="60"/>
    </row>
    <row r="48" spans="1:19" x14ac:dyDescent="0.25">
      <c r="A48" s="7" t="s">
        <v>126</v>
      </c>
      <c r="B48" s="14">
        <f t="shared" si="5"/>
        <v>0</v>
      </c>
      <c r="C48" s="14">
        <v>0</v>
      </c>
      <c r="D48" s="14">
        <v>0</v>
      </c>
      <c r="E48" s="14">
        <v>0</v>
      </c>
      <c r="F48" s="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3">
        <v>0</v>
      </c>
      <c r="M48" s="14">
        <v>0</v>
      </c>
      <c r="N48" s="5">
        <f t="shared" si="3"/>
        <v>0</v>
      </c>
      <c r="O48" s="14">
        <v>0</v>
      </c>
      <c r="P48" s="4">
        <v>0</v>
      </c>
      <c r="Q48" s="14">
        <v>0</v>
      </c>
      <c r="R48" s="14">
        <v>0</v>
      </c>
      <c r="S48" s="60"/>
    </row>
    <row r="49" spans="1:19" x14ac:dyDescent="0.25">
      <c r="A49" s="12" t="s">
        <v>183</v>
      </c>
      <c r="B49" s="13">
        <f t="shared" si="5"/>
        <v>1</v>
      </c>
      <c r="C49" s="5">
        <v>1</v>
      </c>
      <c r="D49" s="5">
        <v>0</v>
      </c>
      <c r="E49" s="5">
        <v>0</v>
      </c>
      <c r="F49" s="4">
        <f>C49/B49</f>
        <v>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</v>
      </c>
      <c r="P49" s="69" t="e">
        <f t="shared" ref="P49:P53" si="11">(N49)/(B49-R49-Q49)</f>
        <v>#DIV/0!</v>
      </c>
      <c r="Q49" s="5">
        <v>1</v>
      </c>
      <c r="R49" s="5">
        <v>0</v>
      </c>
      <c r="S49" s="63"/>
    </row>
    <row r="50" spans="1:19" x14ac:dyDescent="0.25">
      <c r="A50" s="12" t="s">
        <v>61</v>
      </c>
      <c r="B50" s="13">
        <f t="shared" si="5"/>
        <v>129</v>
      </c>
      <c r="C50" s="13">
        <v>95</v>
      </c>
      <c r="D50" s="13">
        <v>32</v>
      </c>
      <c r="E50" s="13">
        <v>2</v>
      </c>
      <c r="F50" s="4">
        <f t="shared" si="1"/>
        <v>0.73643410852713176</v>
      </c>
      <c r="G50" s="5">
        <v>0</v>
      </c>
      <c r="H50" s="5">
        <v>5</v>
      </c>
      <c r="I50" s="5">
        <v>38</v>
      </c>
      <c r="J50" s="5">
        <v>21</v>
      </c>
      <c r="K50" s="5">
        <v>5</v>
      </c>
      <c r="L50" s="5">
        <v>0</v>
      </c>
      <c r="M50" s="5">
        <v>5</v>
      </c>
      <c r="N50" s="5">
        <v>74</v>
      </c>
      <c r="O50" s="5">
        <v>41</v>
      </c>
      <c r="P50" s="69">
        <f t="shared" si="11"/>
        <v>0.64347826086956517</v>
      </c>
      <c r="Q50" s="5">
        <v>5</v>
      </c>
      <c r="R50" s="5">
        <v>9</v>
      </c>
      <c r="S50" s="60"/>
    </row>
    <row r="51" spans="1:19" x14ac:dyDescent="0.25">
      <c r="A51" s="12" t="s">
        <v>237</v>
      </c>
      <c r="B51" s="13">
        <f t="shared" si="5"/>
        <v>145</v>
      </c>
      <c r="C51" s="13">
        <v>104</v>
      </c>
      <c r="D51" s="13">
        <v>40</v>
      </c>
      <c r="E51" s="13">
        <v>1</v>
      </c>
      <c r="F51" s="4">
        <f>C51/B51</f>
        <v>0.71724137931034482</v>
      </c>
      <c r="G51" s="5">
        <v>0</v>
      </c>
      <c r="H51" s="5">
        <v>15</v>
      </c>
      <c r="I51" s="5">
        <v>28</v>
      </c>
      <c r="J51" s="5">
        <v>32</v>
      </c>
      <c r="K51" s="5">
        <v>6</v>
      </c>
      <c r="L51" s="5">
        <v>0</v>
      </c>
      <c r="M51" s="5">
        <v>8</v>
      </c>
      <c r="N51" s="5">
        <v>89</v>
      </c>
      <c r="O51" s="5">
        <v>47</v>
      </c>
      <c r="P51" s="69">
        <f t="shared" si="11"/>
        <v>0.65441176470588236</v>
      </c>
      <c r="Q51" s="5">
        <v>3</v>
      </c>
      <c r="R51" s="5">
        <v>6</v>
      </c>
      <c r="S51" s="60"/>
    </row>
    <row r="52" spans="1:19" x14ac:dyDescent="0.25">
      <c r="A52" s="12" t="s">
        <v>238</v>
      </c>
      <c r="B52" s="13">
        <f t="shared" si="5"/>
        <v>54</v>
      </c>
      <c r="C52" s="13">
        <v>30</v>
      </c>
      <c r="D52" s="13">
        <v>24</v>
      </c>
      <c r="E52" s="13">
        <v>0</v>
      </c>
      <c r="F52" s="4">
        <f t="shared" si="1"/>
        <v>0.55555555555555558</v>
      </c>
      <c r="G52" s="5">
        <v>0</v>
      </c>
      <c r="H52" s="5">
        <v>0</v>
      </c>
      <c r="I52" s="5">
        <v>11</v>
      </c>
      <c r="J52" s="5">
        <v>12</v>
      </c>
      <c r="K52" s="5">
        <v>0</v>
      </c>
      <c r="L52" s="5">
        <v>0</v>
      </c>
      <c r="M52" s="5">
        <v>2</v>
      </c>
      <c r="N52" s="5">
        <v>25</v>
      </c>
      <c r="O52" s="5">
        <v>26</v>
      </c>
      <c r="P52" s="69">
        <f t="shared" si="11"/>
        <v>0.49019607843137253</v>
      </c>
      <c r="Q52" s="5">
        <v>1</v>
      </c>
      <c r="R52" s="5">
        <v>2</v>
      </c>
      <c r="S52" s="60"/>
    </row>
    <row r="53" spans="1:19" x14ac:dyDescent="0.25">
      <c r="A53" s="12" t="s">
        <v>239</v>
      </c>
      <c r="B53" s="13">
        <f t="shared" si="5"/>
        <v>40</v>
      </c>
      <c r="C53" s="13">
        <v>40</v>
      </c>
      <c r="D53" s="13">
        <v>0</v>
      </c>
      <c r="E53" s="13">
        <v>0</v>
      </c>
      <c r="F53" s="4">
        <f t="shared" si="1"/>
        <v>1</v>
      </c>
      <c r="G53" s="5">
        <v>0</v>
      </c>
      <c r="H53" s="5">
        <v>4</v>
      </c>
      <c r="I53" s="5">
        <v>3</v>
      </c>
      <c r="J53" s="5">
        <v>13</v>
      </c>
      <c r="K53" s="5">
        <v>1</v>
      </c>
      <c r="L53" s="5">
        <v>0</v>
      </c>
      <c r="M53" s="5">
        <v>0</v>
      </c>
      <c r="N53" s="5">
        <v>21</v>
      </c>
      <c r="O53" s="5">
        <v>16</v>
      </c>
      <c r="P53" s="69">
        <f t="shared" si="11"/>
        <v>0.56756756756756754</v>
      </c>
      <c r="Q53" s="5">
        <v>0</v>
      </c>
      <c r="R53" s="5">
        <v>3</v>
      </c>
      <c r="S53" s="60"/>
    </row>
    <row r="54" spans="1:19" x14ac:dyDescent="0.25">
      <c r="A54" s="7" t="s">
        <v>162</v>
      </c>
      <c r="B54" s="14">
        <f>C54+D54+E54</f>
        <v>0</v>
      </c>
      <c r="C54" s="14">
        <v>0</v>
      </c>
      <c r="D54" s="14">
        <v>0</v>
      </c>
      <c r="E54" s="14">
        <v>0</v>
      </c>
      <c r="F54" s="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3">
        <v>0</v>
      </c>
      <c r="M54" s="14">
        <v>0</v>
      </c>
      <c r="N54" s="5">
        <f t="shared" si="3"/>
        <v>0</v>
      </c>
      <c r="O54" s="14">
        <v>0</v>
      </c>
      <c r="P54" s="4">
        <v>0</v>
      </c>
      <c r="Q54" s="14">
        <v>0</v>
      </c>
      <c r="R54" s="14">
        <v>0</v>
      </c>
      <c r="S54" s="60"/>
    </row>
    <row r="55" spans="1:19" x14ac:dyDescent="0.25">
      <c r="A55" s="12" t="s">
        <v>271</v>
      </c>
      <c r="B55" s="13">
        <f t="shared" si="5"/>
        <v>1</v>
      </c>
      <c r="C55" s="13">
        <v>1</v>
      </c>
      <c r="D55" s="13">
        <v>0</v>
      </c>
      <c r="E55" s="13">
        <v>0</v>
      </c>
      <c r="F55" s="4">
        <f t="shared" si="1"/>
        <v>1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5">
        <v>1</v>
      </c>
      <c r="O55" s="13">
        <v>0</v>
      </c>
      <c r="P55" s="4">
        <f t="shared" si="2"/>
        <v>1</v>
      </c>
      <c r="Q55" s="13">
        <v>0</v>
      </c>
      <c r="R55" s="13">
        <v>0</v>
      </c>
      <c r="S55" s="60"/>
    </row>
    <row r="56" spans="1:19" x14ac:dyDescent="0.25">
      <c r="A56" s="12" t="s">
        <v>240</v>
      </c>
      <c r="B56" s="13">
        <f t="shared" si="5"/>
        <v>782</v>
      </c>
      <c r="C56" s="13">
        <v>371</v>
      </c>
      <c r="D56" s="13">
        <v>411</v>
      </c>
      <c r="E56" s="13">
        <v>0</v>
      </c>
      <c r="F56" s="4">
        <f t="shared" si="1"/>
        <v>0.47442455242966752</v>
      </c>
      <c r="G56" s="5">
        <v>2</v>
      </c>
      <c r="H56" s="5">
        <v>104</v>
      </c>
      <c r="I56" s="5">
        <v>136</v>
      </c>
      <c r="J56" s="5">
        <v>150</v>
      </c>
      <c r="K56" s="5">
        <v>17</v>
      </c>
      <c r="L56" s="5">
        <v>0</v>
      </c>
      <c r="M56" s="5">
        <v>22</v>
      </c>
      <c r="N56" s="5">
        <v>431</v>
      </c>
      <c r="O56" s="5">
        <v>223</v>
      </c>
      <c r="P56" s="69">
        <f t="shared" ref="P56" si="12">(N56)/(B56-R56-Q56)</f>
        <v>0.65902140672782872</v>
      </c>
      <c r="Q56" s="5">
        <v>99</v>
      </c>
      <c r="R56" s="5">
        <v>29</v>
      </c>
      <c r="S56" s="60"/>
    </row>
    <row r="57" spans="1:19" x14ac:dyDescent="0.25">
      <c r="A57" s="35" t="s">
        <v>66</v>
      </c>
      <c r="B57" s="23">
        <f>B5+B6+B7+B8+B9+B10+B11+B14+B15+B16+B17+B20+B21+B26+B27+B28+B29+B30+B33+B34+B41+B42+B43+B44+B45+B46+B49+B50+B51+B52+B53+B55+B56</f>
        <v>4840</v>
      </c>
      <c r="C57" s="23">
        <f>C5+C6+C7+C8+C9+C10+C11+C14+C15+C16+C17+C20+C21+C26+C27+C49+C28+C29+C30+C33+C34+C41+C42+C43+C44+C45+C46+C50+C51+C52+C53+C55+C56</f>
        <v>2765</v>
      </c>
      <c r="D57" s="23">
        <f>D5+D6+D7+D8+D9+D10+D11+D14+D15+D16+D17+D20+D21+D26+D27+D28+D29+D30+D33+D34+D41+D42+D43+D44+D45+D46+D50+D51+D52+D53+D55+D56</f>
        <v>2060</v>
      </c>
      <c r="E57" s="23">
        <f t="shared" ref="E57:R57" si="13">E5+E6+E7+E8+E9+E10+E11+E14+E15+E16+E17+E20+E21+E26+E27+E28+E29+E30+E33+E34+E41+E42+E43+E44+E45+E46+E50+E51+E52+E53+E55+E56</f>
        <v>15</v>
      </c>
      <c r="F57" s="24">
        <f t="shared" si="1"/>
        <v>0.57128099173553715</v>
      </c>
      <c r="G57" s="23">
        <f t="shared" si="13"/>
        <v>6</v>
      </c>
      <c r="H57" s="23">
        <f t="shared" si="13"/>
        <v>429</v>
      </c>
      <c r="I57" s="23">
        <f t="shared" si="13"/>
        <v>840</v>
      </c>
      <c r="J57" s="23">
        <f t="shared" si="13"/>
        <v>943</v>
      </c>
      <c r="K57" s="23">
        <f t="shared" si="13"/>
        <v>77</v>
      </c>
      <c r="L57" s="23">
        <f t="shared" si="13"/>
        <v>1</v>
      </c>
      <c r="M57" s="23">
        <f t="shared" si="13"/>
        <v>167</v>
      </c>
      <c r="N57" s="23">
        <f>N5+N6+N7+N8+N9+N10+N11+N14+N15+N16+N17+N20+N21+N26+N27+N28+N29+N30+N33+N34+N41+N42+N43+N44+N45+N46+N50+N51+N52+N53+N55+N56</f>
        <v>2463</v>
      </c>
      <c r="O57" s="23">
        <f>O5+O6+O7+O8+O9+O10+O11+O14+O15+O16+O17+O20+O21+O26+O27+O28+O29+O30+O33+O49+O34+O41+O42+O43+O44+O45+O46+O50+O51+O52+O53+O55+O56</f>
        <v>1746</v>
      </c>
      <c r="P57" s="24">
        <f t="shared" si="2"/>
        <v>0.5851746258018532</v>
      </c>
      <c r="Q57" s="23">
        <f t="shared" si="13"/>
        <v>420</v>
      </c>
      <c r="R57" s="23">
        <f t="shared" si="13"/>
        <v>211</v>
      </c>
      <c r="S57" s="60"/>
    </row>
    <row r="58" spans="1:19" x14ac:dyDescent="0.25">
      <c r="A58" s="41" t="s">
        <v>67</v>
      </c>
      <c r="B58" s="13"/>
      <c r="C58" s="13"/>
      <c r="D58" s="13"/>
      <c r="E58" s="13"/>
      <c r="F58" s="4"/>
      <c r="G58" s="13"/>
      <c r="H58" s="13"/>
      <c r="I58" s="13"/>
      <c r="J58" s="13"/>
      <c r="K58" s="13"/>
      <c r="L58" s="13"/>
      <c r="M58" s="13"/>
      <c r="N58" s="5"/>
      <c r="O58" s="13"/>
      <c r="P58" s="4"/>
      <c r="Q58" s="13"/>
      <c r="R58" s="13"/>
      <c r="S58" s="60"/>
    </row>
    <row r="59" spans="1:19" x14ac:dyDescent="0.25">
      <c r="A59" s="12" t="s">
        <v>241</v>
      </c>
      <c r="B59" s="13">
        <f t="shared" ref="B59:B70" si="14">C59+D59+E59</f>
        <v>211</v>
      </c>
      <c r="C59" s="13">
        <v>129</v>
      </c>
      <c r="D59" s="13">
        <v>80</v>
      </c>
      <c r="E59" s="13">
        <v>2</v>
      </c>
      <c r="F59" s="4">
        <f t="shared" si="1"/>
        <v>0.61137440758293837</v>
      </c>
      <c r="G59" s="5">
        <v>0</v>
      </c>
      <c r="H59" s="5">
        <v>40</v>
      </c>
      <c r="I59" s="5">
        <v>41</v>
      </c>
      <c r="J59" s="5">
        <v>26</v>
      </c>
      <c r="K59" s="5">
        <v>2</v>
      </c>
      <c r="L59" s="5">
        <v>0</v>
      </c>
      <c r="M59" s="5">
        <v>2</v>
      </c>
      <c r="N59" s="5">
        <v>111</v>
      </c>
      <c r="O59" s="5">
        <v>72</v>
      </c>
      <c r="P59" s="69">
        <f t="shared" ref="P59" si="15">(N59)/(B59-R59-Q59)</f>
        <v>0.60655737704918034</v>
      </c>
      <c r="Q59" s="5">
        <v>22</v>
      </c>
      <c r="R59" s="5">
        <v>6</v>
      </c>
      <c r="S59" s="60"/>
    </row>
    <row r="60" spans="1:19" x14ac:dyDescent="0.25">
      <c r="A60" s="7" t="s">
        <v>137</v>
      </c>
      <c r="B60" s="14">
        <f t="shared" si="14"/>
        <v>0</v>
      </c>
      <c r="C60" s="14">
        <v>0</v>
      </c>
      <c r="D60" s="14">
        <v>0</v>
      </c>
      <c r="E60" s="14">
        <v>0</v>
      </c>
      <c r="F60" s="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5">
        <f t="shared" si="3"/>
        <v>0</v>
      </c>
      <c r="O60" s="14">
        <v>0</v>
      </c>
      <c r="P60" s="4">
        <v>0</v>
      </c>
      <c r="Q60" s="14">
        <v>0</v>
      </c>
      <c r="R60" s="14">
        <v>0</v>
      </c>
      <c r="S60" s="60"/>
    </row>
    <row r="61" spans="1:19" x14ac:dyDescent="0.25">
      <c r="A61" s="12" t="s">
        <v>242</v>
      </c>
      <c r="B61" s="13">
        <f>C61+D61+E61</f>
        <v>1351</v>
      </c>
      <c r="C61" s="13">
        <v>956</v>
      </c>
      <c r="D61" s="13">
        <v>395</v>
      </c>
      <c r="E61" s="13">
        <v>0</v>
      </c>
      <c r="F61" s="4">
        <f t="shared" si="1"/>
        <v>0.70762398223538114</v>
      </c>
      <c r="G61" s="5">
        <v>0</v>
      </c>
      <c r="H61" s="5">
        <v>202</v>
      </c>
      <c r="I61" s="5">
        <v>264</v>
      </c>
      <c r="J61" s="5">
        <v>299</v>
      </c>
      <c r="K61" s="5">
        <v>19</v>
      </c>
      <c r="L61" s="5">
        <v>0</v>
      </c>
      <c r="M61" s="5">
        <v>54</v>
      </c>
      <c r="N61" s="5">
        <v>838</v>
      </c>
      <c r="O61" s="5">
        <v>383</v>
      </c>
      <c r="P61" s="69">
        <f t="shared" ref="P61:P62" si="16">(N61)/(B61-R61-Q61)</f>
        <v>0.68632268632268634</v>
      </c>
      <c r="Q61" s="5">
        <v>68</v>
      </c>
      <c r="R61" s="5">
        <v>62</v>
      </c>
      <c r="S61" s="60"/>
    </row>
    <row r="62" spans="1:19" x14ac:dyDescent="0.25">
      <c r="A62" s="7" t="s">
        <v>71</v>
      </c>
      <c r="B62" s="14">
        <f t="shared" si="14"/>
        <v>10</v>
      </c>
      <c r="C62" s="14">
        <v>5</v>
      </c>
      <c r="D62" s="14">
        <v>5</v>
      </c>
      <c r="E62" s="14">
        <v>0</v>
      </c>
      <c r="F62" s="4">
        <f t="shared" si="1"/>
        <v>0.5</v>
      </c>
      <c r="G62" s="5">
        <v>0</v>
      </c>
      <c r="H62" s="5">
        <v>2</v>
      </c>
      <c r="I62" s="5">
        <v>0</v>
      </c>
      <c r="J62" s="5">
        <v>2</v>
      </c>
      <c r="K62" s="5">
        <v>0</v>
      </c>
      <c r="L62" s="5">
        <v>0</v>
      </c>
      <c r="M62" s="5">
        <v>0</v>
      </c>
      <c r="N62" s="5">
        <v>4</v>
      </c>
      <c r="O62" s="5">
        <v>4</v>
      </c>
      <c r="P62" s="69">
        <f t="shared" si="16"/>
        <v>0.5</v>
      </c>
      <c r="Q62" s="5">
        <v>1</v>
      </c>
      <c r="R62" s="5">
        <v>1</v>
      </c>
      <c r="S62" s="60"/>
    </row>
    <row r="63" spans="1:19" x14ac:dyDescent="0.25">
      <c r="A63" s="7" t="s">
        <v>272</v>
      </c>
      <c r="B63" s="14">
        <f>C63+D63+E63</f>
        <v>0</v>
      </c>
      <c r="C63" s="14">
        <v>0</v>
      </c>
      <c r="D63" s="14">
        <v>0</v>
      </c>
      <c r="E63" s="14">
        <v>0</v>
      </c>
      <c r="F63" s="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5">
        <f t="shared" si="3"/>
        <v>0</v>
      </c>
      <c r="O63" s="14">
        <v>0</v>
      </c>
      <c r="P63" s="4">
        <v>0</v>
      </c>
      <c r="Q63" s="14">
        <v>0</v>
      </c>
      <c r="R63" s="14">
        <v>0</v>
      </c>
      <c r="S63" s="60"/>
    </row>
    <row r="64" spans="1:19" x14ac:dyDescent="0.25">
      <c r="A64" s="12" t="s">
        <v>243</v>
      </c>
      <c r="B64" s="13">
        <f t="shared" si="14"/>
        <v>102</v>
      </c>
      <c r="C64" s="13">
        <v>59</v>
      </c>
      <c r="D64" s="13">
        <v>42</v>
      </c>
      <c r="E64" s="13">
        <v>1</v>
      </c>
      <c r="F64" s="4">
        <f t="shared" si="1"/>
        <v>0.57843137254901966</v>
      </c>
      <c r="G64" s="5">
        <v>1</v>
      </c>
      <c r="H64" s="5">
        <v>21</v>
      </c>
      <c r="I64" s="5">
        <v>8</v>
      </c>
      <c r="J64" s="5">
        <v>18</v>
      </c>
      <c r="K64" s="5">
        <v>1</v>
      </c>
      <c r="L64" s="5">
        <v>0</v>
      </c>
      <c r="M64" s="5">
        <v>4</v>
      </c>
      <c r="N64" s="5">
        <v>53</v>
      </c>
      <c r="O64" s="5">
        <v>30</v>
      </c>
      <c r="P64" s="69">
        <f t="shared" ref="P64" si="17">(N64)/(B64-R64-Q64)</f>
        <v>0.63855421686746983</v>
      </c>
      <c r="Q64" s="5">
        <v>13</v>
      </c>
      <c r="R64" s="5">
        <v>6</v>
      </c>
      <c r="S64" s="60"/>
    </row>
    <row r="65" spans="1:19" x14ac:dyDescent="0.25">
      <c r="A65" s="7" t="s">
        <v>71</v>
      </c>
      <c r="B65" s="14">
        <f t="shared" si="14"/>
        <v>0</v>
      </c>
      <c r="C65" s="14">
        <v>0</v>
      </c>
      <c r="D65" s="14">
        <v>0</v>
      </c>
      <c r="E65" s="14">
        <v>0</v>
      </c>
      <c r="F65" s="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5">
        <f t="shared" ref="N65:N109" si="18">SUM(G65:M65)</f>
        <v>0</v>
      </c>
      <c r="O65" s="14">
        <v>0</v>
      </c>
      <c r="P65" s="4">
        <v>0</v>
      </c>
      <c r="Q65" s="14">
        <v>0</v>
      </c>
      <c r="R65" s="14">
        <v>0</v>
      </c>
      <c r="S65" s="60"/>
    </row>
    <row r="66" spans="1:19" x14ac:dyDescent="0.25">
      <c r="A66" s="12" t="s">
        <v>73</v>
      </c>
      <c r="B66" s="13">
        <f t="shared" si="14"/>
        <v>48</v>
      </c>
      <c r="C66" s="5">
        <v>7</v>
      </c>
      <c r="D66" s="5">
        <v>40</v>
      </c>
      <c r="E66" s="5">
        <v>1</v>
      </c>
      <c r="F66" s="4">
        <f t="shared" si="1"/>
        <v>0.14583333333333334</v>
      </c>
      <c r="G66" s="5">
        <v>0</v>
      </c>
      <c r="H66" s="5">
        <v>10</v>
      </c>
      <c r="I66" s="5">
        <v>8</v>
      </c>
      <c r="J66" s="5">
        <v>9</v>
      </c>
      <c r="K66" s="5">
        <v>0</v>
      </c>
      <c r="L66" s="5">
        <v>0</v>
      </c>
      <c r="M66" s="5">
        <v>0</v>
      </c>
      <c r="N66" s="5">
        <v>27</v>
      </c>
      <c r="O66" s="5">
        <v>11</v>
      </c>
      <c r="P66" s="69">
        <f t="shared" ref="P66:P78" si="19">(N66)/(B66-R66-Q66)</f>
        <v>0.71052631578947367</v>
      </c>
      <c r="Q66" s="5">
        <v>6</v>
      </c>
      <c r="R66" s="5">
        <v>4</v>
      </c>
      <c r="S66" s="60"/>
    </row>
    <row r="67" spans="1:19" x14ac:dyDescent="0.25">
      <c r="A67" s="12" t="s">
        <v>244</v>
      </c>
      <c r="B67" s="13">
        <f t="shared" si="14"/>
        <v>644</v>
      </c>
      <c r="C67" s="5">
        <v>82</v>
      </c>
      <c r="D67" s="5">
        <v>562</v>
      </c>
      <c r="E67" s="5">
        <v>0</v>
      </c>
      <c r="F67" s="4">
        <f t="shared" si="1"/>
        <v>0.12732919254658384</v>
      </c>
      <c r="G67" s="5">
        <v>0</v>
      </c>
      <c r="H67" s="5">
        <v>190</v>
      </c>
      <c r="I67" s="5">
        <v>75</v>
      </c>
      <c r="J67" s="5">
        <v>73</v>
      </c>
      <c r="K67" s="5">
        <v>5</v>
      </c>
      <c r="L67" s="5">
        <v>0</v>
      </c>
      <c r="M67" s="5">
        <v>14</v>
      </c>
      <c r="N67" s="5">
        <v>357</v>
      </c>
      <c r="O67" s="5">
        <v>156</v>
      </c>
      <c r="P67" s="69">
        <f t="shared" si="19"/>
        <v>0.69590643274853803</v>
      </c>
      <c r="Q67" s="5">
        <v>103</v>
      </c>
      <c r="R67" s="5">
        <v>28</v>
      </c>
      <c r="S67" s="60"/>
    </row>
    <row r="68" spans="1:19" x14ac:dyDescent="0.25">
      <c r="A68" s="12" t="s">
        <v>75</v>
      </c>
      <c r="B68" s="13">
        <f t="shared" si="14"/>
        <v>109</v>
      </c>
      <c r="C68" s="5">
        <v>12</v>
      </c>
      <c r="D68" s="5">
        <v>97</v>
      </c>
      <c r="E68" s="5">
        <v>0</v>
      </c>
      <c r="F68" s="4">
        <f t="shared" si="1"/>
        <v>0.11009174311926606</v>
      </c>
      <c r="G68" s="5">
        <v>0</v>
      </c>
      <c r="H68" s="5">
        <v>26</v>
      </c>
      <c r="I68" s="5">
        <v>17</v>
      </c>
      <c r="J68" s="5">
        <v>10</v>
      </c>
      <c r="K68" s="5">
        <v>1</v>
      </c>
      <c r="L68" s="5">
        <v>0</v>
      </c>
      <c r="M68" s="5">
        <v>4</v>
      </c>
      <c r="N68" s="5">
        <v>58</v>
      </c>
      <c r="O68" s="5">
        <v>28</v>
      </c>
      <c r="P68" s="69">
        <f t="shared" si="19"/>
        <v>0.67441860465116277</v>
      </c>
      <c r="Q68" s="5">
        <v>15</v>
      </c>
      <c r="R68" s="5">
        <v>8</v>
      </c>
      <c r="S68" s="60"/>
    </row>
    <row r="69" spans="1:19" x14ac:dyDescent="0.25">
      <c r="A69" s="12" t="s">
        <v>245</v>
      </c>
      <c r="B69" s="13">
        <f t="shared" si="14"/>
        <v>3</v>
      </c>
      <c r="C69" s="5">
        <v>0</v>
      </c>
      <c r="D69" s="5">
        <v>3</v>
      </c>
      <c r="E69" s="5">
        <v>0</v>
      </c>
      <c r="F69" s="4">
        <f t="shared" si="1"/>
        <v>0</v>
      </c>
      <c r="G69" s="5">
        <v>0</v>
      </c>
      <c r="H69" s="5">
        <v>0</v>
      </c>
      <c r="I69" s="5">
        <v>0</v>
      </c>
      <c r="J69" s="5">
        <v>1</v>
      </c>
      <c r="K69" s="5">
        <v>0</v>
      </c>
      <c r="L69" s="5">
        <v>0</v>
      </c>
      <c r="M69" s="5">
        <v>0</v>
      </c>
      <c r="N69" s="5">
        <v>1</v>
      </c>
      <c r="O69" s="5">
        <v>1</v>
      </c>
      <c r="P69" s="69">
        <f t="shared" si="19"/>
        <v>0.5</v>
      </c>
      <c r="Q69" s="5">
        <v>1</v>
      </c>
      <c r="R69" s="5">
        <v>0</v>
      </c>
      <c r="S69" s="60"/>
    </row>
    <row r="70" spans="1:19" x14ac:dyDescent="0.25">
      <c r="A70" s="12" t="s">
        <v>246</v>
      </c>
      <c r="B70" s="13">
        <f t="shared" si="14"/>
        <v>74</v>
      </c>
      <c r="C70" s="5">
        <v>11</v>
      </c>
      <c r="D70" s="5">
        <v>63</v>
      </c>
      <c r="E70" s="5">
        <v>0</v>
      </c>
      <c r="F70" s="4">
        <f t="shared" si="1"/>
        <v>0.14864864864864866</v>
      </c>
      <c r="G70" s="5">
        <v>0</v>
      </c>
      <c r="H70" s="5">
        <v>16</v>
      </c>
      <c r="I70" s="5">
        <v>15</v>
      </c>
      <c r="J70" s="5">
        <v>12</v>
      </c>
      <c r="K70" s="5">
        <v>1</v>
      </c>
      <c r="L70" s="5">
        <v>0</v>
      </c>
      <c r="M70" s="5">
        <v>1</v>
      </c>
      <c r="N70" s="5">
        <v>45</v>
      </c>
      <c r="O70" s="5">
        <v>19</v>
      </c>
      <c r="P70" s="69">
        <f t="shared" si="19"/>
        <v>0.703125</v>
      </c>
      <c r="Q70" s="5">
        <v>8</v>
      </c>
      <c r="R70" s="5">
        <v>2</v>
      </c>
      <c r="S70" s="60"/>
    </row>
    <row r="71" spans="1:19" x14ac:dyDescent="0.25">
      <c r="A71" s="12" t="s">
        <v>247</v>
      </c>
      <c r="B71" s="13">
        <f>C71+D71+E71</f>
        <v>366</v>
      </c>
      <c r="C71" s="5">
        <v>47</v>
      </c>
      <c r="D71" s="5">
        <v>319</v>
      </c>
      <c r="E71" s="5">
        <v>0</v>
      </c>
      <c r="F71" s="4">
        <f t="shared" si="1"/>
        <v>0.12841530054644809</v>
      </c>
      <c r="G71" s="5">
        <v>0</v>
      </c>
      <c r="H71" s="5">
        <v>111</v>
      </c>
      <c r="I71" s="5">
        <v>71</v>
      </c>
      <c r="J71" s="5">
        <v>31</v>
      </c>
      <c r="K71" s="5">
        <v>1</v>
      </c>
      <c r="L71" s="5">
        <v>0</v>
      </c>
      <c r="M71" s="5">
        <v>13</v>
      </c>
      <c r="N71" s="5">
        <v>227</v>
      </c>
      <c r="O71" s="5">
        <v>71</v>
      </c>
      <c r="P71" s="69">
        <f t="shared" si="19"/>
        <v>0.76174496644295298</v>
      </c>
      <c r="Q71" s="5">
        <v>45</v>
      </c>
      <c r="R71" s="5">
        <v>23</v>
      </c>
      <c r="S71" s="60"/>
    </row>
    <row r="72" spans="1:19" x14ac:dyDescent="0.25">
      <c r="A72" s="7" t="s">
        <v>83</v>
      </c>
      <c r="B72" s="14">
        <f t="shared" ref="B72:B78" si="20">C72+D72+E72</f>
        <v>39</v>
      </c>
      <c r="C72" s="5">
        <v>4</v>
      </c>
      <c r="D72" s="5">
        <v>35</v>
      </c>
      <c r="E72" s="5">
        <v>0</v>
      </c>
      <c r="F72" s="4">
        <f t="shared" ref="F72:F129" si="21">C72/B72</f>
        <v>0.10256410256410256</v>
      </c>
      <c r="G72" s="5">
        <v>0</v>
      </c>
      <c r="H72" s="5">
        <v>15</v>
      </c>
      <c r="I72" s="5">
        <v>4</v>
      </c>
      <c r="J72" s="5">
        <v>4</v>
      </c>
      <c r="K72" s="5">
        <v>0</v>
      </c>
      <c r="L72" s="5">
        <v>0</v>
      </c>
      <c r="M72" s="5">
        <v>1</v>
      </c>
      <c r="N72" s="5">
        <v>24</v>
      </c>
      <c r="O72" s="5">
        <v>5</v>
      </c>
      <c r="P72" s="69">
        <f t="shared" si="19"/>
        <v>0.82758620689655171</v>
      </c>
      <c r="Q72" s="5">
        <v>7</v>
      </c>
      <c r="R72" s="5">
        <v>3</v>
      </c>
      <c r="S72" s="60"/>
    </row>
    <row r="73" spans="1:19" x14ac:dyDescent="0.25">
      <c r="A73" s="7" t="s">
        <v>84</v>
      </c>
      <c r="B73" s="14">
        <f t="shared" si="20"/>
        <v>13</v>
      </c>
      <c r="C73" s="5">
        <v>2</v>
      </c>
      <c r="D73" s="5">
        <v>11</v>
      </c>
      <c r="E73" s="5">
        <v>0</v>
      </c>
      <c r="F73" s="4">
        <f t="shared" si="21"/>
        <v>0.15384615384615385</v>
      </c>
      <c r="G73" s="5">
        <v>0</v>
      </c>
      <c r="H73" s="5">
        <v>2</v>
      </c>
      <c r="I73" s="5">
        <v>2</v>
      </c>
      <c r="J73" s="5">
        <v>2</v>
      </c>
      <c r="K73" s="5">
        <v>0</v>
      </c>
      <c r="L73" s="5">
        <v>0</v>
      </c>
      <c r="M73" s="5">
        <v>1</v>
      </c>
      <c r="N73" s="5">
        <v>7</v>
      </c>
      <c r="O73" s="5">
        <v>5</v>
      </c>
      <c r="P73" s="69">
        <f>(N73)/(B73-R73-Q73)</f>
        <v>0.58333333333333337</v>
      </c>
      <c r="Q73" s="5">
        <v>0</v>
      </c>
      <c r="R73" s="5">
        <v>1</v>
      </c>
      <c r="S73" s="60"/>
    </row>
    <row r="74" spans="1:19" x14ac:dyDescent="0.25">
      <c r="A74" s="7" t="s">
        <v>97</v>
      </c>
      <c r="B74" s="14">
        <f t="shared" si="20"/>
        <v>16</v>
      </c>
      <c r="C74" s="5">
        <v>1</v>
      </c>
      <c r="D74" s="5">
        <v>15</v>
      </c>
      <c r="E74" s="5">
        <v>0</v>
      </c>
      <c r="F74" s="4">
        <f t="shared" si="21"/>
        <v>6.25E-2</v>
      </c>
      <c r="G74" s="5">
        <v>0</v>
      </c>
      <c r="H74" s="5">
        <v>6</v>
      </c>
      <c r="I74" s="5">
        <v>3</v>
      </c>
      <c r="J74" s="5">
        <v>1</v>
      </c>
      <c r="K74" s="5">
        <v>0</v>
      </c>
      <c r="L74" s="5">
        <v>0</v>
      </c>
      <c r="M74" s="5">
        <v>1</v>
      </c>
      <c r="N74" s="5">
        <v>11</v>
      </c>
      <c r="O74" s="5">
        <v>3</v>
      </c>
      <c r="P74" s="69">
        <f t="shared" si="19"/>
        <v>0.7857142857142857</v>
      </c>
      <c r="Q74" s="5">
        <v>2</v>
      </c>
      <c r="R74" s="5">
        <v>0</v>
      </c>
      <c r="S74" s="60"/>
    </row>
    <row r="75" spans="1:19" x14ac:dyDescent="0.25">
      <c r="A75" s="7" t="s">
        <v>86</v>
      </c>
      <c r="B75" s="14">
        <f t="shared" si="20"/>
        <v>115</v>
      </c>
      <c r="C75" s="5">
        <v>10</v>
      </c>
      <c r="D75" s="5">
        <v>105</v>
      </c>
      <c r="E75" s="5">
        <v>0</v>
      </c>
      <c r="F75" s="4">
        <f t="shared" si="21"/>
        <v>8.6956521739130432E-2</v>
      </c>
      <c r="G75" s="5">
        <v>0</v>
      </c>
      <c r="H75" s="5">
        <v>36</v>
      </c>
      <c r="I75" s="5">
        <v>31</v>
      </c>
      <c r="J75" s="5">
        <v>10</v>
      </c>
      <c r="K75" s="5">
        <v>1</v>
      </c>
      <c r="L75" s="5">
        <v>0</v>
      </c>
      <c r="M75" s="5">
        <v>1</v>
      </c>
      <c r="N75" s="5">
        <v>79</v>
      </c>
      <c r="O75" s="5">
        <v>21</v>
      </c>
      <c r="P75" s="69">
        <f t="shared" si="19"/>
        <v>0.79</v>
      </c>
      <c r="Q75" s="5">
        <v>9</v>
      </c>
      <c r="R75" s="5">
        <v>6</v>
      </c>
      <c r="S75" s="60"/>
    </row>
    <row r="76" spans="1:19" x14ac:dyDescent="0.25">
      <c r="A76" s="12" t="s">
        <v>248</v>
      </c>
      <c r="B76" s="13">
        <f t="shared" si="20"/>
        <v>132</v>
      </c>
      <c r="C76" s="5">
        <v>46</v>
      </c>
      <c r="D76" s="5">
        <v>86</v>
      </c>
      <c r="E76" s="5">
        <v>0</v>
      </c>
      <c r="F76" s="4">
        <f t="shared" si="21"/>
        <v>0.34848484848484851</v>
      </c>
      <c r="G76" s="5">
        <v>1</v>
      </c>
      <c r="H76" s="5">
        <v>26</v>
      </c>
      <c r="I76" s="5">
        <v>16</v>
      </c>
      <c r="J76" s="5">
        <v>20</v>
      </c>
      <c r="K76" s="5">
        <v>1</v>
      </c>
      <c r="L76" s="5">
        <v>0</v>
      </c>
      <c r="M76" s="5">
        <v>2</v>
      </c>
      <c r="N76" s="5">
        <v>66</v>
      </c>
      <c r="O76" s="5">
        <v>36</v>
      </c>
      <c r="P76" s="69">
        <f t="shared" si="19"/>
        <v>0.6470588235294118</v>
      </c>
      <c r="Q76" s="5">
        <v>25</v>
      </c>
      <c r="R76" s="5">
        <v>5</v>
      </c>
      <c r="S76" s="60"/>
    </row>
    <row r="77" spans="1:19" x14ac:dyDescent="0.25">
      <c r="A77" s="12" t="s">
        <v>249</v>
      </c>
      <c r="B77" s="13">
        <f t="shared" si="20"/>
        <v>59</v>
      </c>
      <c r="C77" s="5">
        <v>10</v>
      </c>
      <c r="D77" s="5">
        <v>49</v>
      </c>
      <c r="E77" s="5">
        <v>0</v>
      </c>
      <c r="F77" s="4">
        <f t="shared" si="21"/>
        <v>0.16949152542372881</v>
      </c>
      <c r="G77" s="5">
        <v>0</v>
      </c>
      <c r="H77" s="5">
        <v>3</v>
      </c>
      <c r="I77" s="5">
        <v>5</v>
      </c>
      <c r="J77" s="5">
        <v>11</v>
      </c>
      <c r="K77" s="5">
        <v>0</v>
      </c>
      <c r="L77" s="5">
        <v>0</v>
      </c>
      <c r="M77" s="5">
        <v>1</v>
      </c>
      <c r="N77" s="5">
        <v>20</v>
      </c>
      <c r="O77" s="5">
        <v>18</v>
      </c>
      <c r="P77" s="69">
        <f t="shared" si="19"/>
        <v>0.52631578947368418</v>
      </c>
      <c r="Q77" s="5">
        <v>14</v>
      </c>
      <c r="R77" s="5">
        <v>7</v>
      </c>
      <c r="S77" s="60"/>
    </row>
    <row r="78" spans="1:19" x14ac:dyDescent="0.25">
      <c r="A78" s="12" t="s">
        <v>240</v>
      </c>
      <c r="B78" s="13">
        <f t="shared" si="20"/>
        <v>309</v>
      </c>
      <c r="C78" s="5">
        <v>132</v>
      </c>
      <c r="D78" s="5">
        <v>177</v>
      </c>
      <c r="E78" s="5">
        <v>0</v>
      </c>
      <c r="F78" s="4">
        <f t="shared" si="21"/>
        <v>0.42718446601941745</v>
      </c>
      <c r="G78" s="5">
        <v>0</v>
      </c>
      <c r="H78" s="5">
        <v>58</v>
      </c>
      <c r="I78" s="5">
        <v>59</v>
      </c>
      <c r="J78" s="5">
        <v>73</v>
      </c>
      <c r="K78" s="5">
        <v>11</v>
      </c>
      <c r="L78" s="5">
        <v>0</v>
      </c>
      <c r="M78" s="5">
        <v>10</v>
      </c>
      <c r="N78" s="5">
        <v>211</v>
      </c>
      <c r="O78" s="5">
        <v>66</v>
      </c>
      <c r="P78" s="69">
        <f t="shared" si="19"/>
        <v>0.76173285198555951</v>
      </c>
      <c r="Q78" s="5">
        <v>24</v>
      </c>
      <c r="R78" s="5">
        <v>8</v>
      </c>
      <c r="S78" s="60"/>
    </row>
    <row r="79" spans="1:19" s="66" customFormat="1" x14ac:dyDescent="0.25">
      <c r="A79" s="35" t="s">
        <v>94</v>
      </c>
      <c r="B79" s="23">
        <f>B59+B61+B64+B66+B67+B68+B69+B70+B71+B76+B77+B78</f>
        <v>3408</v>
      </c>
      <c r="C79" s="23">
        <f>C59+C61+C64+C66+C67+C68+C69+C70+C71+C76+C77+C78</f>
        <v>1491</v>
      </c>
      <c r="D79" s="23">
        <f t="shared" ref="D79:R79" si="22">D59+D61+D64+D66+D67+D68+D69+D70+D71+D76+D77+D78</f>
        <v>1913</v>
      </c>
      <c r="E79" s="23">
        <f t="shared" si="22"/>
        <v>4</v>
      </c>
      <c r="F79" s="24">
        <f t="shared" si="21"/>
        <v>0.4375</v>
      </c>
      <c r="G79" s="23">
        <f t="shared" si="22"/>
        <v>2</v>
      </c>
      <c r="H79" s="23">
        <f t="shared" si="22"/>
        <v>703</v>
      </c>
      <c r="I79" s="23">
        <f t="shared" si="22"/>
        <v>579</v>
      </c>
      <c r="J79" s="23">
        <f t="shared" si="22"/>
        <v>583</v>
      </c>
      <c r="K79" s="23">
        <f t="shared" si="22"/>
        <v>42</v>
      </c>
      <c r="L79" s="23">
        <f t="shared" si="22"/>
        <v>0</v>
      </c>
      <c r="M79" s="23">
        <f t="shared" si="22"/>
        <v>105</v>
      </c>
      <c r="N79" s="36">
        <f t="shared" si="18"/>
        <v>2014</v>
      </c>
      <c r="O79" s="23">
        <f t="shared" si="22"/>
        <v>891</v>
      </c>
      <c r="P79" s="24">
        <f t="shared" ref="P79:P129" si="23">N79/(N79+O79)</f>
        <v>0.69328743545611016</v>
      </c>
      <c r="Q79" s="23">
        <f t="shared" si="22"/>
        <v>344</v>
      </c>
      <c r="R79" s="23">
        <f t="shared" si="22"/>
        <v>159</v>
      </c>
      <c r="S79" s="65"/>
    </row>
    <row r="80" spans="1:19" x14ac:dyDescent="0.25">
      <c r="A80" s="70" t="s">
        <v>95</v>
      </c>
      <c r="B80" s="13"/>
      <c r="C80" s="13"/>
      <c r="D80" s="13"/>
      <c r="E80" s="13"/>
      <c r="F80" s="4"/>
      <c r="G80" s="13"/>
      <c r="H80" s="13"/>
      <c r="I80" s="13"/>
      <c r="J80" s="13"/>
      <c r="K80" s="13"/>
      <c r="L80" s="13"/>
      <c r="M80" s="13"/>
      <c r="N80" s="5"/>
      <c r="O80" s="13"/>
      <c r="P80" s="4"/>
      <c r="Q80" s="13"/>
      <c r="R80" s="13"/>
      <c r="S80" s="60"/>
    </row>
    <row r="81" spans="1:19" s="66" customFormat="1" x14ac:dyDescent="0.25">
      <c r="A81" s="12" t="s">
        <v>247</v>
      </c>
      <c r="B81" s="13">
        <f>C81+D81+E81</f>
        <v>145</v>
      </c>
      <c r="C81" s="13">
        <v>34</v>
      </c>
      <c r="D81" s="13">
        <v>110</v>
      </c>
      <c r="E81" s="13">
        <v>1</v>
      </c>
      <c r="F81" s="4">
        <f t="shared" si="21"/>
        <v>0.23448275862068965</v>
      </c>
      <c r="G81" s="5">
        <v>0</v>
      </c>
      <c r="H81" s="5">
        <v>23</v>
      </c>
      <c r="I81" s="5">
        <v>29</v>
      </c>
      <c r="J81" s="5">
        <v>22</v>
      </c>
      <c r="K81" s="5">
        <v>1</v>
      </c>
      <c r="L81" s="5">
        <v>0</v>
      </c>
      <c r="M81" s="5">
        <v>3</v>
      </c>
      <c r="N81" s="5">
        <v>78</v>
      </c>
      <c r="O81" s="5">
        <v>46</v>
      </c>
      <c r="P81" s="69">
        <f t="shared" ref="P81:P85" si="24">(N81)/(B81-R81-Q81)</f>
        <v>0.62903225806451613</v>
      </c>
      <c r="Q81" s="5">
        <v>13</v>
      </c>
      <c r="R81" s="5">
        <v>8</v>
      </c>
      <c r="S81" s="65"/>
    </row>
    <row r="82" spans="1:19" s="62" customFormat="1" x14ac:dyDescent="0.25">
      <c r="A82" s="7" t="s">
        <v>212</v>
      </c>
      <c r="B82" s="5">
        <v>71</v>
      </c>
      <c r="C82" s="5">
        <v>18</v>
      </c>
      <c r="D82" s="5">
        <v>53</v>
      </c>
      <c r="E82" s="5">
        <v>0</v>
      </c>
      <c r="F82" s="69">
        <f t="shared" si="21"/>
        <v>0.25352112676056338</v>
      </c>
      <c r="G82" s="5">
        <v>0</v>
      </c>
      <c r="H82" s="5">
        <v>8</v>
      </c>
      <c r="I82" s="5">
        <v>14</v>
      </c>
      <c r="J82" s="5">
        <v>12</v>
      </c>
      <c r="K82" s="5">
        <v>1</v>
      </c>
      <c r="L82" s="5">
        <v>0</v>
      </c>
      <c r="M82" s="5">
        <v>1</v>
      </c>
      <c r="N82" s="5">
        <v>36</v>
      </c>
      <c r="O82" s="5">
        <v>25</v>
      </c>
      <c r="P82" s="69">
        <f t="shared" si="24"/>
        <v>0.5901639344262295</v>
      </c>
      <c r="Q82" s="5">
        <v>7</v>
      </c>
      <c r="R82" s="5">
        <v>3</v>
      </c>
      <c r="S82" s="61"/>
    </row>
    <row r="83" spans="1:19" x14ac:dyDescent="0.25">
      <c r="A83" s="7" t="s">
        <v>83</v>
      </c>
      <c r="B83" s="14">
        <f>C83+D83+E83</f>
        <v>29</v>
      </c>
      <c r="C83" s="14">
        <v>6</v>
      </c>
      <c r="D83" s="14">
        <v>23</v>
      </c>
      <c r="E83" s="14">
        <v>0</v>
      </c>
      <c r="F83" s="4">
        <f t="shared" si="21"/>
        <v>0.20689655172413793</v>
      </c>
      <c r="G83" s="5">
        <v>0</v>
      </c>
      <c r="H83" s="5">
        <v>6</v>
      </c>
      <c r="I83" s="5">
        <v>3</v>
      </c>
      <c r="J83" s="5">
        <v>4</v>
      </c>
      <c r="K83" s="5">
        <v>0</v>
      </c>
      <c r="L83" s="5">
        <v>0</v>
      </c>
      <c r="M83" s="5">
        <v>1</v>
      </c>
      <c r="N83" s="5">
        <v>14</v>
      </c>
      <c r="O83" s="5">
        <v>9</v>
      </c>
      <c r="P83" s="69">
        <f t="shared" si="24"/>
        <v>0.60869565217391308</v>
      </c>
      <c r="Q83" s="5">
        <v>3</v>
      </c>
      <c r="R83" s="5">
        <v>3</v>
      </c>
      <c r="S83" s="60"/>
    </row>
    <row r="84" spans="1:19" x14ac:dyDescent="0.25">
      <c r="A84" s="7" t="s">
        <v>84</v>
      </c>
      <c r="B84" s="14">
        <f t="shared" ref="B84:B87" si="25">C84+D84+E84</f>
        <v>12</v>
      </c>
      <c r="C84" s="14">
        <v>3</v>
      </c>
      <c r="D84" s="14">
        <v>9</v>
      </c>
      <c r="E84" s="14">
        <v>0</v>
      </c>
      <c r="F84" s="4">
        <f t="shared" si="21"/>
        <v>0.25</v>
      </c>
      <c r="G84" s="5">
        <v>0</v>
      </c>
      <c r="H84" s="5">
        <v>1</v>
      </c>
      <c r="I84" s="5">
        <v>5</v>
      </c>
      <c r="J84" s="5">
        <v>1</v>
      </c>
      <c r="K84" s="5">
        <v>0</v>
      </c>
      <c r="L84" s="5">
        <v>0</v>
      </c>
      <c r="M84" s="5">
        <v>0</v>
      </c>
      <c r="N84" s="5">
        <v>7</v>
      </c>
      <c r="O84" s="5">
        <v>3</v>
      </c>
      <c r="P84" s="69">
        <f t="shared" si="24"/>
        <v>0.7</v>
      </c>
      <c r="Q84" s="5">
        <v>2</v>
      </c>
      <c r="R84" s="5">
        <v>0</v>
      </c>
      <c r="S84" s="60"/>
    </row>
    <row r="85" spans="1:19" x14ac:dyDescent="0.25">
      <c r="A85" s="7" t="s">
        <v>97</v>
      </c>
      <c r="B85" s="14">
        <f t="shared" si="25"/>
        <v>8</v>
      </c>
      <c r="C85" s="14">
        <v>4</v>
      </c>
      <c r="D85" s="14">
        <v>4</v>
      </c>
      <c r="E85" s="14">
        <v>0</v>
      </c>
      <c r="F85" s="4">
        <f t="shared" si="21"/>
        <v>0.5</v>
      </c>
      <c r="G85" s="5">
        <v>0</v>
      </c>
      <c r="H85" s="5">
        <v>2</v>
      </c>
      <c r="I85" s="5">
        <v>1</v>
      </c>
      <c r="J85" s="5">
        <v>2</v>
      </c>
      <c r="K85" s="5">
        <v>0</v>
      </c>
      <c r="L85" s="5">
        <v>0</v>
      </c>
      <c r="M85" s="5">
        <v>0</v>
      </c>
      <c r="N85" s="5">
        <v>5</v>
      </c>
      <c r="O85" s="5">
        <v>2</v>
      </c>
      <c r="P85" s="69">
        <f t="shared" si="24"/>
        <v>0.7142857142857143</v>
      </c>
      <c r="Q85" s="5">
        <v>0</v>
      </c>
      <c r="R85" s="5">
        <v>1</v>
      </c>
      <c r="S85" s="60"/>
    </row>
    <row r="86" spans="1:19" x14ac:dyDescent="0.25">
      <c r="A86" s="7" t="s">
        <v>253</v>
      </c>
      <c r="B86" s="14">
        <f t="shared" si="25"/>
        <v>0</v>
      </c>
      <c r="C86" s="14">
        <v>0</v>
      </c>
      <c r="D86" s="14">
        <v>0</v>
      </c>
      <c r="E86" s="14">
        <v>0</v>
      </c>
      <c r="F86" s="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5">
        <f t="shared" si="18"/>
        <v>0</v>
      </c>
      <c r="O86" s="14">
        <v>0</v>
      </c>
      <c r="P86" s="4">
        <v>0</v>
      </c>
      <c r="Q86" s="14">
        <v>0</v>
      </c>
      <c r="R86" s="14">
        <v>0</v>
      </c>
      <c r="S86" s="60"/>
    </row>
    <row r="87" spans="1:19" x14ac:dyDescent="0.25">
      <c r="A87" s="7" t="s">
        <v>86</v>
      </c>
      <c r="B87" s="14">
        <f t="shared" si="25"/>
        <v>25</v>
      </c>
      <c r="C87" s="14">
        <v>3</v>
      </c>
      <c r="D87" s="14">
        <v>21</v>
      </c>
      <c r="E87" s="14">
        <v>1</v>
      </c>
      <c r="F87" s="4">
        <f t="shared" si="21"/>
        <v>0.12</v>
      </c>
      <c r="G87" s="5">
        <v>0</v>
      </c>
      <c r="H87" s="5">
        <v>6</v>
      </c>
      <c r="I87" s="5">
        <v>6</v>
      </c>
      <c r="J87" s="5">
        <v>3</v>
      </c>
      <c r="K87" s="5">
        <v>0</v>
      </c>
      <c r="L87" s="5">
        <v>0</v>
      </c>
      <c r="M87" s="5">
        <v>1</v>
      </c>
      <c r="N87" s="5">
        <v>16</v>
      </c>
      <c r="O87" s="5">
        <v>7</v>
      </c>
      <c r="P87" s="69">
        <f t="shared" ref="P87:P90" si="26">(N87)/(B87-R87-Q87)</f>
        <v>0.69565217391304346</v>
      </c>
      <c r="Q87" s="5">
        <v>1</v>
      </c>
      <c r="R87" s="5">
        <v>1</v>
      </c>
      <c r="S87" s="60"/>
    </row>
    <row r="88" spans="1:19" x14ac:dyDescent="0.25">
      <c r="A88" s="12" t="s">
        <v>250</v>
      </c>
      <c r="B88" s="13">
        <v>1856</v>
      </c>
      <c r="C88" s="13">
        <v>797</v>
      </c>
      <c r="D88" s="13">
        <v>1055</v>
      </c>
      <c r="E88" s="13">
        <v>4</v>
      </c>
      <c r="F88" s="4">
        <f t="shared" si="21"/>
        <v>0.42941810344827586</v>
      </c>
      <c r="G88" s="5">
        <v>4</v>
      </c>
      <c r="H88" s="5">
        <v>322</v>
      </c>
      <c r="I88" s="5">
        <v>181</v>
      </c>
      <c r="J88" s="5">
        <v>235</v>
      </c>
      <c r="K88" s="5">
        <v>9</v>
      </c>
      <c r="L88" s="5">
        <v>0</v>
      </c>
      <c r="M88" s="5">
        <v>45</v>
      </c>
      <c r="N88" s="5">
        <v>796</v>
      </c>
      <c r="O88" s="5">
        <v>481</v>
      </c>
      <c r="P88" s="69">
        <f t="shared" si="26"/>
        <v>0.62333594361785438</v>
      </c>
      <c r="Q88" s="5">
        <v>493</v>
      </c>
      <c r="R88" s="5">
        <v>86</v>
      </c>
      <c r="S88" s="60"/>
    </row>
    <row r="89" spans="1:19" x14ac:dyDescent="0.25">
      <c r="A89" s="68" t="s">
        <v>212</v>
      </c>
      <c r="B89" s="5">
        <v>588</v>
      </c>
      <c r="C89" s="5">
        <v>235</v>
      </c>
      <c r="D89" s="5">
        <v>352</v>
      </c>
      <c r="E89" s="5">
        <v>1</v>
      </c>
      <c r="F89" s="69">
        <f t="shared" si="21"/>
        <v>0.39965986394557823</v>
      </c>
      <c r="G89" s="5">
        <v>1</v>
      </c>
      <c r="H89" s="5">
        <v>78</v>
      </c>
      <c r="I89" s="5">
        <v>43</v>
      </c>
      <c r="J89" s="5">
        <v>66</v>
      </c>
      <c r="K89" s="5">
        <v>5</v>
      </c>
      <c r="L89" s="5">
        <v>0</v>
      </c>
      <c r="M89" s="5">
        <v>13</v>
      </c>
      <c r="N89" s="5">
        <v>206</v>
      </c>
      <c r="O89" s="5">
        <v>138</v>
      </c>
      <c r="P89" s="69">
        <f t="shared" si="26"/>
        <v>0.59883720930232553</v>
      </c>
      <c r="Q89" s="5">
        <v>220</v>
      </c>
      <c r="R89" s="5">
        <v>24</v>
      </c>
      <c r="S89" s="60"/>
    </row>
    <row r="90" spans="1:19" x14ac:dyDescent="0.25">
      <c r="A90" s="7" t="s">
        <v>99</v>
      </c>
      <c r="B90" s="14">
        <f>C90+D90+E90</f>
        <v>340</v>
      </c>
      <c r="C90" s="14">
        <v>177</v>
      </c>
      <c r="D90" s="14">
        <v>161</v>
      </c>
      <c r="E90" s="14">
        <v>2</v>
      </c>
      <c r="F90" s="4">
        <f t="shared" si="21"/>
        <v>0.52058823529411768</v>
      </c>
      <c r="G90" s="5">
        <v>0</v>
      </c>
      <c r="H90" s="5">
        <v>103</v>
      </c>
      <c r="I90" s="5">
        <v>43</v>
      </c>
      <c r="J90" s="5">
        <v>41</v>
      </c>
      <c r="K90" s="5">
        <v>2</v>
      </c>
      <c r="L90" s="5">
        <v>0</v>
      </c>
      <c r="M90" s="5">
        <v>7</v>
      </c>
      <c r="N90" s="5">
        <v>196</v>
      </c>
      <c r="O90" s="5">
        <v>68</v>
      </c>
      <c r="P90" s="69">
        <f t="shared" si="26"/>
        <v>0.74242424242424243</v>
      </c>
      <c r="Q90" s="5">
        <v>51</v>
      </c>
      <c r="R90" s="5">
        <v>25</v>
      </c>
      <c r="S90" s="60"/>
    </row>
    <row r="91" spans="1:19" x14ac:dyDescent="0.25">
      <c r="A91" s="7" t="s">
        <v>262</v>
      </c>
      <c r="B91" s="14">
        <f t="shared" ref="B91:B99" si="27">C91+D91+E91</f>
        <v>0</v>
      </c>
      <c r="C91" s="14">
        <v>0</v>
      </c>
      <c r="D91" s="14">
        <v>0</v>
      </c>
      <c r="E91" s="14">
        <v>0</v>
      </c>
      <c r="F91" s="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5">
        <f t="shared" si="18"/>
        <v>0</v>
      </c>
      <c r="O91" s="14">
        <v>0</v>
      </c>
      <c r="P91" s="4">
        <v>0</v>
      </c>
      <c r="Q91" s="14">
        <v>0</v>
      </c>
      <c r="R91" s="14">
        <v>0</v>
      </c>
      <c r="S91" s="60"/>
    </row>
    <row r="92" spans="1:19" x14ac:dyDescent="0.25">
      <c r="A92" s="7" t="s">
        <v>251</v>
      </c>
      <c r="B92" s="5">
        <v>4</v>
      </c>
      <c r="C92" s="5">
        <v>0</v>
      </c>
      <c r="D92" s="5">
        <v>4</v>
      </c>
      <c r="E92" s="5">
        <v>0</v>
      </c>
      <c r="F92" s="69">
        <f t="shared" ref="F92" si="28">C92/B92</f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3</v>
      </c>
      <c r="P92" s="69">
        <f t="shared" ref="P92" si="29">(N92)/(B92-R92-Q92)</f>
        <v>0</v>
      </c>
      <c r="Q92" s="5">
        <v>1</v>
      </c>
      <c r="R92" s="5">
        <v>0</v>
      </c>
      <c r="S92" s="60"/>
    </row>
    <row r="93" spans="1:19" x14ac:dyDescent="0.25">
      <c r="A93" s="7" t="s">
        <v>252</v>
      </c>
      <c r="B93" s="14">
        <f t="shared" si="27"/>
        <v>113</v>
      </c>
      <c r="C93" s="14">
        <v>34</v>
      </c>
      <c r="D93" s="14">
        <v>79</v>
      </c>
      <c r="E93" s="14">
        <v>0</v>
      </c>
      <c r="F93" s="4">
        <f t="shared" si="21"/>
        <v>0.30088495575221241</v>
      </c>
      <c r="G93" s="5">
        <v>0</v>
      </c>
      <c r="H93" s="5">
        <v>17</v>
      </c>
      <c r="I93" s="5">
        <v>13</v>
      </c>
      <c r="J93" s="5">
        <v>17</v>
      </c>
      <c r="K93" s="5">
        <v>1</v>
      </c>
      <c r="L93" s="5">
        <v>0</v>
      </c>
      <c r="M93" s="5">
        <v>3</v>
      </c>
      <c r="N93" s="5">
        <v>51</v>
      </c>
      <c r="O93" s="5">
        <v>36</v>
      </c>
      <c r="P93" s="69">
        <f t="shared" ref="P93:P99" si="30">(N93)/(B93-R93-Q93)</f>
        <v>0.58620689655172409</v>
      </c>
      <c r="Q93" s="5">
        <v>23</v>
      </c>
      <c r="R93" s="5">
        <v>3</v>
      </c>
      <c r="S93" s="60"/>
    </row>
    <row r="94" spans="1:19" x14ac:dyDescent="0.25">
      <c r="A94" s="7" t="s">
        <v>101</v>
      </c>
      <c r="B94" s="14">
        <f t="shared" si="27"/>
        <v>322</v>
      </c>
      <c r="C94" s="14">
        <v>119</v>
      </c>
      <c r="D94" s="14">
        <v>202</v>
      </c>
      <c r="E94" s="14">
        <v>1</v>
      </c>
      <c r="F94" s="4">
        <f t="shared" si="21"/>
        <v>0.36956521739130432</v>
      </c>
      <c r="G94" s="5">
        <v>0</v>
      </c>
      <c r="H94" s="5">
        <v>49</v>
      </c>
      <c r="I94" s="5">
        <v>28</v>
      </c>
      <c r="J94" s="5">
        <v>54</v>
      </c>
      <c r="K94" s="5">
        <v>0</v>
      </c>
      <c r="L94" s="5">
        <v>0</v>
      </c>
      <c r="M94" s="5">
        <v>7</v>
      </c>
      <c r="N94" s="5">
        <v>138</v>
      </c>
      <c r="O94" s="5">
        <v>82</v>
      </c>
      <c r="P94" s="69">
        <f t="shared" si="30"/>
        <v>0.62727272727272732</v>
      </c>
      <c r="Q94" s="5">
        <v>86</v>
      </c>
      <c r="R94" s="5">
        <v>16</v>
      </c>
      <c r="S94" s="60"/>
    </row>
    <row r="95" spans="1:19" x14ac:dyDescent="0.25">
      <c r="A95" s="7" t="s">
        <v>104</v>
      </c>
      <c r="B95" s="14">
        <f t="shared" si="27"/>
        <v>95</v>
      </c>
      <c r="C95" s="14">
        <v>43</v>
      </c>
      <c r="D95" s="14">
        <v>52</v>
      </c>
      <c r="E95" s="14">
        <v>0</v>
      </c>
      <c r="F95" s="4">
        <f t="shared" si="21"/>
        <v>0.45263157894736844</v>
      </c>
      <c r="G95" s="5">
        <v>0</v>
      </c>
      <c r="H95" s="5">
        <v>9</v>
      </c>
      <c r="I95" s="5">
        <v>6</v>
      </c>
      <c r="J95" s="5">
        <v>13</v>
      </c>
      <c r="K95" s="5">
        <v>0</v>
      </c>
      <c r="L95" s="5">
        <v>0</v>
      </c>
      <c r="M95" s="5">
        <v>0</v>
      </c>
      <c r="N95" s="5">
        <v>28</v>
      </c>
      <c r="O95" s="5">
        <v>17</v>
      </c>
      <c r="P95" s="69">
        <f t="shared" si="30"/>
        <v>0.62222222222222223</v>
      </c>
      <c r="Q95" s="5">
        <v>48</v>
      </c>
      <c r="R95" s="5">
        <v>2</v>
      </c>
      <c r="S95" s="60"/>
    </row>
    <row r="96" spans="1:19" x14ac:dyDescent="0.25">
      <c r="A96" s="7" t="s">
        <v>105</v>
      </c>
      <c r="B96" s="14">
        <f t="shared" si="27"/>
        <v>104</v>
      </c>
      <c r="C96" s="14">
        <v>67</v>
      </c>
      <c r="D96" s="14">
        <v>37</v>
      </c>
      <c r="E96" s="14">
        <v>0</v>
      </c>
      <c r="F96" s="4">
        <f t="shared" si="21"/>
        <v>0.64423076923076927</v>
      </c>
      <c r="G96" s="5">
        <v>1</v>
      </c>
      <c r="H96" s="5">
        <v>15</v>
      </c>
      <c r="I96" s="5">
        <v>27</v>
      </c>
      <c r="J96" s="5">
        <v>13</v>
      </c>
      <c r="K96" s="5">
        <v>1</v>
      </c>
      <c r="L96" s="5">
        <v>0</v>
      </c>
      <c r="M96" s="5">
        <v>3</v>
      </c>
      <c r="N96" s="5">
        <v>60</v>
      </c>
      <c r="O96" s="5">
        <v>32</v>
      </c>
      <c r="P96" s="69">
        <f t="shared" si="30"/>
        <v>0.65217391304347827</v>
      </c>
      <c r="Q96" s="5">
        <v>6</v>
      </c>
      <c r="R96" s="5">
        <v>6</v>
      </c>
      <c r="S96" s="60"/>
    </row>
    <row r="97" spans="1:19" x14ac:dyDescent="0.25">
      <c r="A97" s="7" t="s">
        <v>253</v>
      </c>
      <c r="B97" s="14">
        <f t="shared" si="27"/>
        <v>33</v>
      </c>
      <c r="C97" s="14">
        <v>10</v>
      </c>
      <c r="D97" s="14">
        <v>23</v>
      </c>
      <c r="E97" s="14">
        <v>0</v>
      </c>
      <c r="F97" s="4">
        <f t="shared" si="21"/>
        <v>0.30303030303030304</v>
      </c>
      <c r="G97" s="5">
        <v>0</v>
      </c>
      <c r="H97" s="5">
        <v>11</v>
      </c>
      <c r="I97" s="5">
        <v>2</v>
      </c>
      <c r="J97" s="5">
        <v>2</v>
      </c>
      <c r="K97" s="5">
        <v>0</v>
      </c>
      <c r="L97" s="5">
        <v>0</v>
      </c>
      <c r="M97" s="5">
        <v>2</v>
      </c>
      <c r="N97" s="5">
        <v>17</v>
      </c>
      <c r="O97" s="5">
        <v>12</v>
      </c>
      <c r="P97" s="69">
        <f t="shared" si="30"/>
        <v>0.58620689655172409</v>
      </c>
      <c r="Q97" s="5">
        <v>3</v>
      </c>
      <c r="R97" s="5">
        <v>1</v>
      </c>
      <c r="S97" s="60"/>
    </row>
    <row r="98" spans="1:19" x14ac:dyDescent="0.25">
      <c r="A98" s="7" t="s">
        <v>106</v>
      </c>
      <c r="B98" s="14">
        <f t="shared" si="27"/>
        <v>222</v>
      </c>
      <c r="C98" s="14">
        <v>99</v>
      </c>
      <c r="D98" s="14">
        <v>123</v>
      </c>
      <c r="E98" s="14">
        <v>0</v>
      </c>
      <c r="F98" s="4">
        <f t="shared" si="21"/>
        <v>0.44594594594594594</v>
      </c>
      <c r="G98" s="5">
        <v>2</v>
      </c>
      <c r="H98" s="5">
        <v>33</v>
      </c>
      <c r="I98" s="5">
        <v>17</v>
      </c>
      <c r="J98" s="5">
        <v>20</v>
      </c>
      <c r="K98" s="5">
        <v>0</v>
      </c>
      <c r="L98" s="5">
        <v>0</v>
      </c>
      <c r="M98" s="5">
        <v>9</v>
      </c>
      <c r="N98" s="5">
        <v>81</v>
      </c>
      <c r="O98" s="5">
        <v>81</v>
      </c>
      <c r="P98" s="69">
        <f t="shared" si="30"/>
        <v>0.5</v>
      </c>
      <c r="Q98" s="5">
        <v>51</v>
      </c>
      <c r="R98" s="5">
        <v>9</v>
      </c>
      <c r="S98" s="60"/>
    </row>
    <row r="99" spans="1:19" x14ac:dyDescent="0.25">
      <c r="A99" s="7" t="s">
        <v>110</v>
      </c>
      <c r="B99" s="14">
        <f t="shared" si="27"/>
        <v>35</v>
      </c>
      <c r="C99" s="14">
        <v>13</v>
      </c>
      <c r="D99" s="14">
        <v>22</v>
      </c>
      <c r="E99" s="14">
        <v>0</v>
      </c>
      <c r="F99" s="4">
        <f t="shared" si="21"/>
        <v>0.37142857142857144</v>
      </c>
      <c r="G99" s="5">
        <v>0</v>
      </c>
      <c r="H99" s="5">
        <v>7</v>
      </c>
      <c r="I99" s="5">
        <v>2</v>
      </c>
      <c r="J99" s="5">
        <v>9</v>
      </c>
      <c r="K99" s="5">
        <v>0</v>
      </c>
      <c r="L99" s="5">
        <v>0</v>
      </c>
      <c r="M99" s="5">
        <v>1</v>
      </c>
      <c r="N99" s="5">
        <v>19</v>
      </c>
      <c r="O99" s="5">
        <v>12</v>
      </c>
      <c r="P99" s="69">
        <f t="shared" si="30"/>
        <v>0.61290322580645162</v>
      </c>
      <c r="Q99" s="5">
        <v>4</v>
      </c>
      <c r="R99" s="5">
        <v>0</v>
      </c>
      <c r="S99" s="60"/>
    </row>
    <row r="100" spans="1:19" x14ac:dyDescent="0.25">
      <c r="A100" s="35" t="s">
        <v>111</v>
      </c>
      <c r="B100" s="23">
        <f>B81+B88</f>
        <v>2001</v>
      </c>
      <c r="C100" s="23">
        <f>C81+C88</f>
        <v>831</v>
      </c>
      <c r="D100" s="23">
        <f>D81+D88</f>
        <v>1165</v>
      </c>
      <c r="E100" s="23">
        <f>E81+E88</f>
        <v>5</v>
      </c>
      <c r="F100" s="25">
        <f t="shared" si="21"/>
        <v>0.41529235382308843</v>
      </c>
      <c r="G100" s="23">
        <f t="shared" ref="G100:M100" si="31">G81+G88</f>
        <v>4</v>
      </c>
      <c r="H100" s="23">
        <f t="shared" si="31"/>
        <v>345</v>
      </c>
      <c r="I100" s="23">
        <f t="shared" si="31"/>
        <v>210</v>
      </c>
      <c r="J100" s="23">
        <f t="shared" si="31"/>
        <v>257</v>
      </c>
      <c r="K100" s="23">
        <f t="shared" si="31"/>
        <v>10</v>
      </c>
      <c r="L100" s="23">
        <f t="shared" si="31"/>
        <v>0</v>
      </c>
      <c r="M100" s="23">
        <f t="shared" si="31"/>
        <v>48</v>
      </c>
      <c r="N100" s="36">
        <f t="shared" si="18"/>
        <v>874</v>
      </c>
      <c r="O100" s="23">
        <f>O81+O88</f>
        <v>527</v>
      </c>
      <c r="P100" s="25">
        <f t="shared" si="23"/>
        <v>0.62384011420413987</v>
      </c>
      <c r="Q100" s="23">
        <f>Q81+Q88</f>
        <v>506</v>
      </c>
      <c r="R100" s="23">
        <f>R81+R88</f>
        <v>94</v>
      </c>
      <c r="S100" s="60"/>
    </row>
    <row r="101" spans="1:19" x14ac:dyDescent="0.25">
      <c r="A101" s="70" t="s">
        <v>170</v>
      </c>
      <c r="B101" s="13"/>
      <c r="C101" s="13"/>
      <c r="D101" s="13"/>
      <c r="E101" s="13"/>
      <c r="F101" s="4"/>
      <c r="G101" s="13"/>
      <c r="H101" s="13"/>
      <c r="I101" s="13"/>
      <c r="J101" s="13"/>
      <c r="K101" s="13"/>
      <c r="L101" s="13"/>
      <c r="M101" s="13"/>
      <c r="N101" s="5"/>
      <c r="O101" s="13"/>
      <c r="P101" s="4"/>
      <c r="Q101" s="13"/>
      <c r="R101" s="13"/>
      <c r="S101" s="60"/>
    </row>
    <row r="102" spans="1:19" x14ac:dyDescent="0.25">
      <c r="A102" s="12" t="s">
        <v>254</v>
      </c>
      <c r="B102" s="13">
        <f t="shared" ref="B102:B104" si="32">C102+D102+E102</f>
        <v>29</v>
      </c>
      <c r="C102" s="5">
        <v>21</v>
      </c>
      <c r="D102" s="5">
        <v>8</v>
      </c>
      <c r="E102" s="5">
        <v>0</v>
      </c>
      <c r="F102" s="69">
        <f t="shared" ref="F102:F103" si="33">C102/B102</f>
        <v>0.72413793103448276</v>
      </c>
      <c r="G102" s="5">
        <v>0</v>
      </c>
      <c r="H102" s="5">
        <v>2</v>
      </c>
      <c r="I102" s="5">
        <v>1</v>
      </c>
      <c r="J102" s="5">
        <v>2</v>
      </c>
      <c r="K102" s="5">
        <v>0</v>
      </c>
      <c r="L102" s="5">
        <v>0</v>
      </c>
      <c r="M102" s="5">
        <v>3</v>
      </c>
      <c r="N102" s="5">
        <v>8</v>
      </c>
      <c r="O102" s="5">
        <v>20</v>
      </c>
      <c r="P102" s="69">
        <f t="shared" ref="P102:P103" si="34">(N102)/(B102-R102-Q102)</f>
        <v>0.2857142857142857</v>
      </c>
      <c r="Q102" s="5">
        <v>0</v>
      </c>
      <c r="R102" s="5">
        <v>1</v>
      </c>
      <c r="S102" s="60"/>
    </row>
    <row r="103" spans="1:19" x14ac:dyDescent="0.25">
      <c r="A103" s="12" t="s">
        <v>255</v>
      </c>
      <c r="B103" s="13">
        <f t="shared" si="32"/>
        <v>630</v>
      </c>
      <c r="C103" s="5">
        <v>397</v>
      </c>
      <c r="D103" s="5">
        <v>232</v>
      </c>
      <c r="E103" s="5">
        <v>1</v>
      </c>
      <c r="F103" s="69">
        <f t="shared" si="33"/>
        <v>0.63015873015873014</v>
      </c>
      <c r="G103" s="5">
        <v>0</v>
      </c>
      <c r="H103" s="5">
        <v>86</v>
      </c>
      <c r="I103" s="5">
        <v>134</v>
      </c>
      <c r="J103" s="5">
        <v>98</v>
      </c>
      <c r="K103" s="5">
        <v>13</v>
      </c>
      <c r="L103" s="5">
        <v>1</v>
      </c>
      <c r="M103" s="5">
        <v>34</v>
      </c>
      <c r="N103" s="5">
        <v>366</v>
      </c>
      <c r="O103" s="5">
        <v>215</v>
      </c>
      <c r="P103" s="69">
        <f t="shared" si="34"/>
        <v>0.62994836488812389</v>
      </c>
      <c r="Q103" s="5">
        <v>15</v>
      </c>
      <c r="R103" s="5">
        <v>34</v>
      </c>
      <c r="S103" s="60"/>
    </row>
    <row r="104" spans="1:19" x14ac:dyDescent="0.25">
      <c r="A104" s="7" t="s">
        <v>192</v>
      </c>
      <c r="B104" s="14">
        <f t="shared" si="32"/>
        <v>0</v>
      </c>
      <c r="C104" s="14">
        <v>0</v>
      </c>
      <c r="D104" s="14">
        <v>0</v>
      </c>
      <c r="E104" s="14">
        <v>0</v>
      </c>
      <c r="F104" s="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5">
        <f t="shared" si="18"/>
        <v>0</v>
      </c>
      <c r="O104" s="14">
        <v>0</v>
      </c>
      <c r="P104" s="4">
        <v>0</v>
      </c>
      <c r="Q104" s="14">
        <v>0</v>
      </c>
      <c r="R104" s="14">
        <v>0</v>
      </c>
      <c r="S104" s="60"/>
    </row>
    <row r="105" spans="1:19" x14ac:dyDescent="0.25">
      <c r="A105" s="7" t="s">
        <v>273</v>
      </c>
      <c r="B105" s="5">
        <v>1</v>
      </c>
      <c r="C105" s="5">
        <v>0</v>
      </c>
      <c r="D105" s="5">
        <v>1</v>
      </c>
      <c r="E105" s="5">
        <v>0</v>
      </c>
      <c r="F105" s="69">
        <f t="shared" ref="F105:F108" si="35">C105/B105</f>
        <v>0</v>
      </c>
      <c r="G105" s="5">
        <v>0</v>
      </c>
      <c r="H105" s="5">
        <v>1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1</v>
      </c>
      <c r="O105" s="5">
        <v>0</v>
      </c>
      <c r="P105" s="69">
        <f t="shared" ref="P105:P108" si="36">(N105)/(B105-R105-Q105)</f>
        <v>1</v>
      </c>
      <c r="Q105" s="5">
        <v>0</v>
      </c>
      <c r="R105" s="5">
        <v>0</v>
      </c>
      <c r="S105" s="60"/>
    </row>
    <row r="106" spans="1:19" x14ac:dyDescent="0.25">
      <c r="A106" s="7" t="s">
        <v>171</v>
      </c>
      <c r="B106" s="5">
        <v>5</v>
      </c>
      <c r="C106" s="5">
        <v>3</v>
      </c>
      <c r="D106" s="5">
        <v>1</v>
      </c>
      <c r="E106" s="5">
        <v>1</v>
      </c>
      <c r="F106" s="69">
        <f t="shared" si="35"/>
        <v>0.6</v>
      </c>
      <c r="G106" s="5">
        <v>0</v>
      </c>
      <c r="H106" s="5">
        <v>2</v>
      </c>
      <c r="I106" s="5">
        <v>2</v>
      </c>
      <c r="J106" s="5">
        <v>0</v>
      </c>
      <c r="K106" s="5">
        <v>0</v>
      </c>
      <c r="L106" s="5">
        <v>0</v>
      </c>
      <c r="M106" s="5">
        <v>0</v>
      </c>
      <c r="N106" s="5">
        <v>4</v>
      </c>
      <c r="O106" s="5">
        <v>0</v>
      </c>
      <c r="P106" s="69">
        <f t="shared" si="36"/>
        <v>1</v>
      </c>
      <c r="Q106" s="5">
        <v>0</v>
      </c>
      <c r="R106" s="5">
        <v>1</v>
      </c>
      <c r="S106" s="60"/>
    </row>
    <row r="107" spans="1:19" x14ac:dyDescent="0.25">
      <c r="A107" s="12" t="s">
        <v>256</v>
      </c>
      <c r="B107" s="5">
        <v>727</v>
      </c>
      <c r="C107" s="5">
        <v>629</v>
      </c>
      <c r="D107" s="5">
        <v>97</v>
      </c>
      <c r="E107" s="5">
        <v>1</v>
      </c>
      <c r="F107" s="69">
        <f t="shared" si="35"/>
        <v>0.86519944979367258</v>
      </c>
      <c r="G107" s="5">
        <v>1</v>
      </c>
      <c r="H107" s="5">
        <v>69</v>
      </c>
      <c r="I107" s="5">
        <v>87</v>
      </c>
      <c r="J107" s="5">
        <v>82</v>
      </c>
      <c r="K107" s="5">
        <v>4</v>
      </c>
      <c r="L107" s="5">
        <v>1</v>
      </c>
      <c r="M107" s="5">
        <v>23</v>
      </c>
      <c r="N107" s="5">
        <v>267</v>
      </c>
      <c r="O107" s="5">
        <v>427</v>
      </c>
      <c r="P107" s="69">
        <f t="shared" si="36"/>
        <v>0.38472622478386165</v>
      </c>
      <c r="Q107" s="5">
        <v>11</v>
      </c>
      <c r="R107" s="5">
        <v>22</v>
      </c>
      <c r="S107" s="60"/>
    </row>
    <row r="108" spans="1:19" x14ac:dyDescent="0.25">
      <c r="A108" s="12" t="s">
        <v>257</v>
      </c>
      <c r="B108" s="5">
        <v>228</v>
      </c>
      <c r="C108" s="5">
        <v>197</v>
      </c>
      <c r="D108" s="5">
        <v>28</v>
      </c>
      <c r="E108" s="5">
        <v>3</v>
      </c>
      <c r="F108" s="69">
        <f t="shared" si="35"/>
        <v>0.86403508771929827</v>
      </c>
      <c r="G108" s="5">
        <v>0</v>
      </c>
      <c r="H108" s="5">
        <v>12</v>
      </c>
      <c r="I108" s="5">
        <v>46</v>
      </c>
      <c r="J108" s="5">
        <v>13</v>
      </c>
      <c r="K108" s="5">
        <v>3</v>
      </c>
      <c r="L108" s="5">
        <v>0</v>
      </c>
      <c r="M108" s="5">
        <v>5</v>
      </c>
      <c r="N108" s="5">
        <v>79</v>
      </c>
      <c r="O108" s="5">
        <v>131</v>
      </c>
      <c r="P108" s="69">
        <f t="shared" si="36"/>
        <v>0.37619047619047619</v>
      </c>
      <c r="Q108" s="5">
        <v>1</v>
      </c>
      <c r="R108" s="5">
        <v>17</v>
      </c>
      <c r="S108" s="60"/>
    </row>
    <row r="109" spans="1:19" s="66" customFormat="1" x14ac:dyDescent="0.25">
      <c r="A109" s="35" t="s">
        <v>122</v>
      </c>
      <c r="B109" s="23">
        <f>C109+D109+E109</f>
        <v>1614</v>
      </c>
      <c r="C109" s="23">
        <f>C102+C103+C107+C108</f>
        <v>1244</v>
      </c>
      <c r="D109" s="23">
        <f>D102+D103+D107+D108</f>
        <v>365</v>
      </c>
      <c r="E109" s="23">
        <f>E102+E103+E107+E108</f>
        <v>5</v>
      </c>
      <c r="F109" s="25">
        <f t="shared" si="21"/>
        <v>0.77075588599752165</v>
      </c>
      <c r="G109" s="23">
        <f t="shared" ref="G109:M109" si="37">G102+G103+G107+G108</f>
        <v>1</v>
      </c>
      <c r="H109" s="23">
        <f t="shared" si="37"/>
        <v>169</v>
      </c>
      <c r="I109" s="23">
        <f t="shared" si="37"/>
        <v>268</v>
      </c>
      <c r="J109" s="23">
        <f t="shared" si="37"/>
        <v>195</v>
      </c>
      <c r="K109" s="23">
        <f t="shared" si="37"/>
        <v>20</v>
      </c>
      <c r="L109" s="23">
        <f t="shared" si="37"/>
        <v>2</v>
      </c>
      <c r="M109" s="23">
        <f t="shared" si="37"/>
        <v>65</v>
      </c>
      <c r="N109" s="36">
        <f t="shared" si="18"/>
        <v>720</v>
      </c>
      <c r="O109" s="23">
        <f>O102+O103+O107+O108</f>
        <v>793</v>
      </c>
      <c r="P109" s="25">
        <f t="shared" si="23"/>
        <v>0.47587574355584933</v>
      </c>
      <c r="Q109" s="23">
        <f>Q102+Q103+Q107+Q108</f>
        <v>27</v>
      </c>
      <c r="R109" s="23">
        <f>R102+R103+R107+R108</f>
        <v>74</v>
      </c>
      <c r="S109" s="65"/>
    </row>
    <row r="110" spans="1:19" x14ac:dyDescent="0.25">
      <c r="A110" s="70" t="s">
        <v>123</v>
      </c>
      <c r="B110" s="13"/>
      <c r="C110" s="13"/>
      <c r="D110" s="13"/>
      <c r="E110" s="13"/>
      <c r="F110" s="4"/>
      <c r="G110" s="13"/>
      <c r="H110" s="13"/>
      <c r="I110" s="13"/>
      <c r="J110" s="13"/>
      <c r="K110" s="13"/>
      <c r="L110" s="13"/>
      <c r="M110" s="13"/>
      <c r="N110" s="5"/>
      <c r="O110" s="13"/>
      <c r="P110" s="4"/>
      <c r="Q110" s="13"/>
      <c r="R110" s="13"/>
      <c r="S110" s="60"/>
    </row>
    <row r="111" spans="1:19" x14ac:dyDescent="0.25">
      <c r="A111" s="12" t="s">
        <v>259</v>
      </c>
      <c r="B111" s="5">
        <v>279</v>
      </c>
      <c r="C111" s="5">
        <v>254</v>
      </c>
      <c r="D111" s="5">
        <v>24</v>
      </c>
      <c r="E111" s="5">
        <v>1</v>
      </c>
      <c r="F111" s="69">
        <f t="shared" ref="F111:F116" si="38">C111/B111</f>
        <v>0.91039426523297495</v>
      </c>
      <c r="G111" s="5">
        <v>0</v>
      </c>
      <c r="H111" s="5">
        <v>29</v>
      </c>
      <c r="I111" s="5">
        <v>53</v>
      </c>
      <c r="J111" s="5">
        <v>50</v>
      </c>
      <c r="K111" s="5">
        <v>5</v>
      </c>
      <c r="L111" s="5">
        <v>0</v>
      </c>
      <c r="M111" s="5">
        <v>10</v>
      </c>
      <c r="N111" s="5">
        <v>147</v>
      </c>
      <c r="O111" s="5">
        <v>101</v>
      </c>
      <c r="P111" s="69">
        <f t="shared" ref="P111:P116" si="39">(N111)/(B111-R111-Q111)</f>
        <v>0.592741935483871</v>
      </c>
      <c r="Q111" s="5">
        <v>11</v>
      </c>
      <c r="R111" s="5">
        <v>20</v>
      </c>
      <c r="S111" s="60"/>
    </row>
    <row r="112" spans="1:19" x14ac:dyDescent="0.25">
      <c r="A112" s="7" t="s">
        <v>201</v>
      </c>
      <c r="B112" s="5">
        <v>1</v>
      </c>
      <c r="C112" s="5">
        <v>1</v>
      </c>
      <c r="D112" s="5">
        <v>0</v>
      </c>
      <c r="E112" s="5">
        <v>0</v>
      </c>
      <c r="F112" s="69">
        <f t="shared" si="38"/>
        <v>1</v>
      </c>
      <c r="G112" s="5">
        <v>0</v>
      </c>
      <c r="H112" s="5">
        <v>0</v>
      </c>
      <c r="I112" s="5">
        <v>1</v>
      </c>
      <c r="J112" s="5">
        <v>0</v>
      </c>
      <c r="K112" s="5">
        <v>0</v>
      </c>
      <c r="L112" s="5">
        <v>0</v>
      </c>
      <c r="M112" s="5">
        <v>0</v>
      </c>
      <c r="N112" s="5">
        <v>1</v>
      </c>
      <c r="O112" s="5">
        <v>0</v>
      </c>
      <c r="P112" s="69">
        <f t="shared" si="39"/>
        <v>1</v>
      </c>
      <c r="Q112" s="5">
        <v>0</v>
      </c>
      <c r="R112" s="5">
        <v>0</v>
      </c>
      <c r="S112" s="60"/>
    </row>
    <row r="113" spans="1:19" x14ac:dyDescent="0.25">
      <c r="A113" s="7" t="s">
        <v>125</v>
      </c>
      <c r="B113" s="5">
        <v>36</v>
      </c>
      <c r="C113" s="5">
        <v>33</v>
      </c>
      <c r="D113" s="5">
        <v>3</v>
      </c>
      <c r="E113" s="5">
        <v>0</v>
      </c>
      <c r="F113" s="69">
        <f t="shared" si="38"/>
        <v>0.91666666666666663</v>
      </c>
      <c r="G113" s="5">
        <v>0</v>
      </c>
      <c r="H113" s="5">
        <v>3</v>
      </c>
      <c r="I113" s="5">
        <v>8</v>
      </c>
      <c r="J113" s="5">
        <v>8</v>
      </c>
      <c r="K113" s="5">
        <v>0</v>
      </c>
      <c r="L113" s="5">
        <v>0</v>
      </c>
      <c r="M113" s="5">
        <v>2</v>
      </c>
      <c r="N113" s="5">
        <v>21</v>
      </c>
      <c r="O113" s="5">
        <v>12</v>
      </c>
      <c r="P113" s="69">
        <f t="shared" si="39"/>
        <v>0.63636363636363635</v>
      </c>
      <c r="Q113" s="5">
        <v>2</v>
      </c>
      <c r="R113" s="5">
        <v>1</v>
      </c>
      <c r="S113" s="60"/>
    </row>
    <row r="114" spans="1:19" x14ac:dyDescent="0.25">
      <c r="A114" s="7" t="s">
        <v>126</v>
      </c>
      <c r="B114" s="5">
        <v>16</v>
      </c>
      <c r="C114" s="5">
        <v>16</v>
      </c>
      <c r="D114" s="5">
        <v>0</v>
      </c>
      <c r="E114" s="5">
        <v>0</v>
      </c>
      <c r="F114" s="69">
        <f t="shared" si="38"/>
        <v>1</v>
      </c>
      <c r="G114" s="5">
        <v>0</v>
      </c>
      <c r="H114" s="5">
        <v>0</v>
      </c>
      <c r="I114" s="5">
        <v>4</v>
      </c>
      <c r="J114" s="5">
        <v>4</v>
      </c>
      <c r="K114" s="5">
        <v>0</v>
      </c>
      <c r="L114" s="5">
        <v>0</v>
      </c>
      <c r="M114" s="5">
        <v>1</v>
      </c>
      <c r="N114" s="5">
        <v>9</v>
      </c>
      <c r="O114" s="5">
        <v>5</v>
      </c>
      <c r="P114" s="69">
        <f t="shared" si="39"/>
        <v>0.6428571428571429</v>
      </c>
      <c r="Q114" s="5">
        <v>0</v>
      </c>
      <c r="R114" s="5">
        <v>2</v>
      </c>
      <c r="S114" s="60"/>
    </row>
    <row r="115" spans="1:19" x14ac:dyDescent="0.25">
      <c r="A115" s="7" t="s">
        <v>127</v>
      </c>
      <c r="B115" s="5">
        <v>10</v>
      </c>
      <c r="C115" s="5">
        <v>10</v>
      </c>
      <c r="D115" s="5">
        <v>0</v>
      </c>
      <c r="E115" s="5">
        <v>0</v>
      </c>
      <c r="F115" s="69">
        <f t="shared" si="38"/>
        <v>1</v>
      </c>
      <c r="G115" s="5">
        <v>0</v>
      </c>
      <c r="H115" s="5">
        <v>3</v>
      </c>
      <c r="I115" s="5">
        <v>2</v>
      </c>
      <c r="J115" s="5">
        <v>1</v>
      </c>
      <c r="K115" s="5">
        <v>0</v>
      </c>
      <c r="L115" s="5">
        <v>0</v>
      </c>
      <c r="M115" s="5">
        <v>0</v>
      </c>
      <c r="N115" s="5">
        <v>6</v>
      </c>
      <c r="O115" s="5">
        <v>2</v>
      </c>
      <c r="P115" s="69">
        <f t="shared" si="39"/>
        <v>0.75</v>
      </c>
      <c r="Q115" s="5">
        <v>1</v>
      </c>
      <c r="R115" s="5">
        <v>1</v>
      </c>
      <c r="S115" s="60"/>
    </row>
    <row r="116" spans="1:19" x14ac:dyDescent="0.25">
      <c r="A116" s="7" t="s">
        <v>261</v>
      </c>
      <c r="B116" s="5">
        <v>41</v>
      </c>
      <c r="C116" s="5">
        <v>37</v>
      </c>
      <c r="D116" s="5">
        <v>4</v>
      </c>
      <c r="E116" s="5">
        <v>0</v>
      </c>
      <c r="F116" s="69">
        <f t="shared" si="38"/>
        <v>0.90243902439024393</v>
      </c>
      <c r="G116" s="5">
        <v>0</v>
      </c>
      <c r="H116" s="5">
        <v>2</v>
      </c>
      <c r="I116" s="5">
        <v>11</v>
      </c>
      <c r="J116" s="5">
        <v>5</v>
      </c>
      <c r="K116" s="5">
        <v>1</v>
      </c>
      <c r="L116" s="5">
        <v>0</v>
      </c>
      <c r="M116" s="5">
        <v>1</v>
      </c>
      <c r="N116" s="5">
        <v>20</v>
      </c>
      <c r="O116" s="5">
        <v>11</v>
      </c>
      <c r="P116" s="69">
        <f t="shared" si="39"/>
        <v>0.64516129032258063</v>
      </c>
      <c r="Q116" s="5">
        <v>3</v>
      </c>
      <c r="R116" s="5">
        <v>7</v>
      </c>
      <c r="S116" s="60"/>
    </row>
    <row r="117" spans="1:19" x14ac:dyDescent="0.25">
      <c r="A117" s="7" t="s">
        <v>274</v>
      </c>
      <c r="B117" s="14">
        <f t="shared" ref="B117:B118" si="40">C117+D117+E117</f>
        <v>0</v>
      </c>
      <c r="C117" s="14">
        <v>0</v>
      </c>
      <c r="D117" s="14">
        <v>0</v>
      </c>
      <c r="E117" s="14">
        <v>0</v>
      </c>
      <c r="F117" s="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5">
        <f t="shared" ref="N117:N118" si="41">SUM(G117:M117)</f>
        <v>0</v>
      </c>
      <c r="O117" s="14">
        <v>0</v>
      </c>
      <c r="P117" s="4">
        <v>0</v>
      </c>
      <c r="Q117" s="14">
        <v>0</v>
      </c>
      <c r="R117" s="14">
        <v>0</v>
      </c>
      <c r="S117" s="60"/>
    </row>
    <row r="118" spans="1:19" s="66" customFormat="1" x14ac:dyDescent="0.25">
      <c r="A118" s="35" t="s">
        <v>131</v>
      </c>
      <c r="B118" s="23">
        <f t="shared" si="40"/>
        <v>279</v>
      </c>
      <c r="C118" s="23">
        <f>C111</f>
        <v>254</v>
      </c>
      <c r="D118" s="23">
        <f>D111</f>
        <v>24</v>
      </c>
      <c r="E118" s="23">
        <f>E111</f>
        <v>1</v>
      </c>
      <c r="F118" s="25">
        <f t="shared" si="21"/>
        <v>0.91039426523297495</v>
      </c>
      <c r="G118" s="23">
        <f t="shared" ref="G118:M118" si="42">G111</f>
        <v>0</v>
      </c>
      <c r="H118" s="23">
        <f t="shared" si="42"/>
        <v>29</v>
      </c>
      <c r="I118" s="23">
        <f t="shared" si="42"/>
        <v>53</v>
      </c>
      <c r="J118" s="23">
        <f t="shared" si="42"/>
        <v>50</v>
      </c>
      <c r="K118" s="23">
        <f t="shared" si="42"/>
        <v>5</v>
      </c>
      <c r="L118" s="23">
        <f t="shared" si="42"/>
        <v>0</v>
      </c>
      <c r="M118" s="23">
        <f t="shared" si="42"/>
        <v>10</v>
      </c>
      <c r="N118" s="36">
        <f t="shared" si="41"/>
        <v>147</v>
      </c>
      <c r="O118" s="23">
        <f>O111</f>
        <v>101</v>
      </c>
      <c r="P118" s="25">
        <f t="shared" si="23"/>
        <v>0.592741935483871</v>
      </c>
      <c r="Q118" s="23">
        <f>Q111</f>
        <v>11</v>
      </c>
      <c r="R118" s="23">
        <f>R111</f>
        <v>20</v>
      </c>
      <c r="S118" s="65"/>
    </row>
    <row r="119" spans="1:19" x14ac:dyDescent="0.25">
      <c r="A119" s="70" t="s">
        <v>275</v>
      </c>
      <c r="B119" s="6"/>
      <c r="C119" s="6"/>
      <c r="F119" s="4"/>
      <c r="P119" s="4"/>
      <c r="S119" s="60"/>
    </row>
    <row r="120" spans="1:19" x14ac:dyDescent="0.25">
      <c r="A120" s="12" t="s">
        <v>276</v>
      </c>
      <c r="B120" s="13">
        <v>0</v>
      </c>
      <c r="C120" s="13">
        <v>0</v>
      </c>
      <c r="D120" s="13">
        <v>0</v>
      </c>
      <c r="E120" s="13">
        <v>0</v>
      </c>
      <c r="F120" s="4" t="e">
        <f t="shared" si="21"/>
        <v>#DIV/0!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5">
        <f>SUM(G120:M120)</f>
        <v>0</v>
      </c>
      <c r="O120" s="13">
        <v>0</v>
      </c>
      <c r="P120" s="4" t="e">
        <f t="shared" si="23"/>
        <v>#DIV/0!</v>
      </c>
      <c r="Q120" s="13">
        <v>0</v>
      </c>
      <c r="R120" s="13">
        <v>0</v>
      </c>
      <c r="S120" s="60"/>
    </row>
    <row r="121" spans="1:19" x14ac:dyDescent="0.25">
      <c r="A121" s="12" t="s">
        <v>277</v>
      </c>
      <c r="B121" s="13">
        <f>C121+D121+E121</f>
        <v>0</v>
      </c>
      <c r="C121" s="13">
        <v>0</v>
      </c>
      <c r="D121" s="13">
        <v>0</v>
      </c>
      <c r="E121" s="13">
        <v>0</v>
      </c>
      <c r="F121" s="4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5">
        <f>SUM(G121:M121)</f>
        <v>0</v>
      </c>
      <c r="O121" s="13">
        <v>0</v>
      </c>
      <c r="P121" s="4">
        <v>0</v>
      </c>
      <c r="Q121" s="13">
        <v>0</v>
      </c>
      <c r="R121" s="13">
        <v>0</v>
      </c>
      <c r="S121" s="60"/>
    </row>
    <row r="122" spans="1:19" x14ac:dyDescent="0.25">
      <c r="A122" s="35" t="s">
        <v>278</v>
      </c>
      <c r="B122" s="46">
        <f t="shared" ref="B122:Q122" si="43">SUM(B120:B121)</f>
        <v>0</v>
      </c>
      <c r="C122" s="46">
        <f t="shared" si="43"/>
        <v>0</v>
      </c>
      <c r="D122" s="46">
        <f t="shared" si="43"/>
        <v>0</v>
      </c>
      <c r="E122" s="46">
        <f t="shared" si="43"/>
        <v>0</v>
      </c>
      <c r="F122" s="24" t="e">
        <f t="shared" si="21"/>
        <v>#DIV/0!</v>
      </c>
      <c r="G122" s="46">
        <f t="shared" si="43"/>
        <v>0</v>
      </c>
      <c r="H122" s="46">
        <f t="shared" si="43"/>
        <v>0</v>
      </c>
      <c r="I122" s="46">
        <f t="shared" si="43"/>
        <v>0</v>
      </c>
      <c r="J122" s="46">
        <f t="shared" si="43"/>
        <v>0</v>
      </c>
      <c r="K122" s="46">
        <f t="shared" si="43"/>
        <v>0</v>
      </c>
      <c r="L122" s="46">
        <f t="shared" si="43"/>
        <v>0</v>
      </c>
      <c r="M122" s="46">
        <f t="shared" si="43"/>
        <v>0</v>
      </c>
      <c r="N122" s="46">
        <f t="shared" si="43"/>
        <v>0</v>
      </c>
      <c r="O122" s="46">
        <f t="shared" si="43"/>
        <v>0</v>
      </c>
      <c r="P122" s="24" t="e">
        <f t="shared" si="23"/>
        <v>#DIV/0!</v>
      </c>
      <c r="Q122" s="46">
        <f t="shared" si="43"/>
        <v>0</v>
      </c>
      <c r="R122" s="46">
        <f>SUM(R120:R121)</f>
        <v>0</v>
      </c>
      <c r="S122" s="60"/>
    </row>
    <row r="123" spans="1:19" x14ac:dyDescent="0.25">
      <c r="A123" s="70" t="s">
        <v>279</v>
      </c>
      <c r="B123" s="13"/>
      <c r="C123" s="13"/>
      <c r="D123" s="13"/>
      <c r="E123" s="13"/>
      <c r="F123" s="4"/>
      <c r="G123" s="13"/>
      <c r="H123" s="13"/>
      <c r="I123" s="13"/>
      <c r="J123" s="13"/>
      <c r="K123" s="13"/>
      <c r="L123" s="13"/>
      <c r="M123" s="13"/>
      <c r="N123" s="5"/>
      <c r="O123" s="13"/>
      <c r="P123" s="4"/>
      <c r="Q123" s="13"/>
      <c r="R123" s="13"/>
      <c r="S123" s="60"/>
    </row>
    <row r="124" spans="1:19" x14ac:dyDescent="0.25">
      <c r="A124" s="12" t="s">
        <v>280</v>
      </c>
      <c r="B124" s="14">
        <f>C124+D124+E124</f>
        <v>0</v>
      </c>
      <c r="C124" s="14">
        <v>0</v>
      </c>
      <c r="D124" s="14">
        <v>0</v>
      </c>
      <c r="E124" s="14">
        <v>0</v>
      </c>
      <c r="F124" s="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5">
        <f>SUM(G124:M124)</f>
        <v>0</v>
      </c>
      <c r="O124" s="14">
        <v>0</v>
      </c>
      <c r="P124" s="4">
        <v>0</v>
      </c>
      <c r="Q124" s="14">
        <v>0</v>
      </c>
      <c r="R124" s="14">
        <v>0</v>
      </c>
      <c r="S124" s="60"/>
    </row>
    <row r="125" spans="1:19" x14ac:dyDescent="0.25">
      <c r="A125" s="12" t="s">
        <v>240</v>
      </c>
      <c r="B125" s="13">
        <f t="shared" ref="B125" si="44">C125+D125+E125</f>
        <v>0</v>
      </c>
      <c r="C125" s="13">
        <v>0</v>
      </c>
      <c r="D125" s="13">
        <v>0</v>
      </c>
      <c r="E125" s="13">
        <v>0</v>
      </c>
      <c r="F125" s="4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5">
        <f>SUM(G125:M125)</f>
        <v>0</v>
      </c>
      <c r="O125" s="13">
        <v>0</v>
      </c>
      <c r="P125" s="4">
        <v>0</v>
      </c>
      <c r="Q125" s="13">
        <v>0</v>
      </c>
      <c r="R125" s="13">
        <v>0</v>
      </c>
      <c r="S125" s="60"/>
    </row>
    <row r="126" spans="1:19" x14ac:dyDescent="0.25">
      <c r="A126" s="35" t="s">
        <v>281</v>
      </c>
      <c r="B126" s="23">
        <f>C126+D126+E126</f>
        <v>0</v>
      </c>
      <c r="C126" s="23">
        <f>SUM(C124:C125)</f>
        <v>0</v>
      </c>
      <c r="D126" s="23">
        <f t="shared" ref="D126:E126" si="45">SUM(D124:D125)</f>
        <v>0</v>
      </c>
      <c r="E126" s="23">
        <f t="shared" si="45"/>
        <v>0</v>
      </c>
      <c r="F126" s="25">
        <v>0</v>
      </c>
      <c r="G126" s="23">
        <f>SUM(G124:G125)</f>
        <v>0</v>
      </c>
      <c r="H126" s="23">
        <f t="shared" ref="H126:M126" si="46">SUM(H124:H125)</f>
        <v>0</v>
      </c>
      <c r="I126" s="23">
        <f t="shared" si="46"/>
        <v>0</v>
      </c>
      <c r="J126" s="23">
        <f t="shared" si="46"/>
        <v>0</v>
      </c>
      <c r="K126" s="23">
        <f t="shared" si="46"/>
        <v>0</v>
      </c>
      <c r="L126" s="23">
        <f t="shared" si="46"/>
        <v>0</v>
      </c>
      <c r="M126" s="23">
        <f t="shared" si="46"/>
        <v>0</v>
      </c>
      <c r="N126" s="36">
        <f>SUM(G126:M126)</f>
        <v>0</v>
      </c>
      <c r="O126" s="23">
        <f>SUM(O124:O125)</f>
        <v>0</v>
      </c>
      <c r="P126" s="25">
        <v>0</v>
      </c>
      <c r="Q126" s="23">
        <f>SUM(Q124:Q125)</f>
        <v>0</v>
      </c>
      <c r="R126" s="23">
        <f>SUM(R124:R125)</f>
        <v>0</v>
      </c>
      <c r="S126" s="60"/>
    </row>
    <row r="127" spans="1:19" x14ac:dyDescent="0.25">
      <c r="A127" s="43" t="s">
        <v>282</v>
      </c>
      <c r="B127" s="13"/>
      <c r="C127" s="13"/>
      <c r="D127" s="13"/>
      <c r="E127" s="13"/>
      <c r="F127" s="4"/>
      <c r="G127" s="13"/>
      <c r="H127" s="13"/>
      <c r="I127" s="13"/>
      <c r="J127" s="13"/>
      <c r="K127" s="13"/>
      <c r="L127" s="13"/>
      <c r="M127" s="13"/>
      <c r="N127" s="5"/>
      <c r="O127" s="13"/>
      <c r="P127" s="4"/>
      <c r="Q127" s="13"/>
      <c r="R127" s="13"/>
      <c r="S127" s="60"/>
    </row>
    <row r="128" spans="1:19" x14ac:dyDescent="0.25">
      <c r="A128" s="12" t="s">
        <v>283</v>
      </c>
      <c r="B128" s="5">
        <v>46</v>
      </c>
      <c r="C128" s="5">
        <v>29</v>
      </c>
      <c r="D128" s="5">
        <v>17</v>
      </c>
      <c r="E128" s="5">
        <v>0</v>
      </c>
      <c r="F128" s="69">
        <f t="shared" ref="F128" si="47">C128/B128</f>
        <v>0.63043478260869568</v>
      </c>
      <c r="G128" s="5">
        <v>0</v>
      </c>
      <c r="H128" s="5">
        <v>1</v>
      </c>
      <c r="I128" s="5">
        <v>6</v>
      </c>
      <c r="J128" s="5">
        <v>8</v>
      </c>
      <c r="K128" s="5">
        <v>0</v>
      </c>
      <c r="L128" s="5">
        <v>0</v>
      </c>
      <c r="M128" s="5">
        <v>4</v>
      </c>
      <c r="N128" s="5">
        <v>19</v>
      </c>
      <c r="O128" s="5">
        <v>22</v>
      </c>
      <c r="P128" s="69">
        <f t="shared" ref="P128" si="48">(N128)/(B128-R128-Q128)</f>
        <v>0.46341463414634149</v>
      </c>
      <c r="Q128" s="5">
        <v>2</v>
      </c>
      <c r="R128" s="5">
        <v>3</v>
      </c>
      <c r="S128" s="60"/>
    </row>
    <row r="129" spans="1:19" x14ac:dyDescent="0.25">
      <c r="A129" s="35" t="s">
        <v>284</v>
      </c>
      <c r="B129" s="23">
        <f>C129+D129+E129</f>
        <v>46</v>
      </c>
      <c r="C129" s="23">
        <f>C128</f>
        <v>29</v>
      </c>
      <c r="D129" s="23">
        <f>D128</f>
        <v>17</v>
      </c>
      <c r="E129" s="23">
        <f>E128</f>
        <v>0</v>
      </c>
      <c r="F129" s="25">
        <f t="shared" si="21"/>
        <v>0.63043478260869568</v>
      </c>
      <c r="G129" s="23">
        <f>G128</f>
        <v>0</v>
      </c>
      <c r="H129" s="23">
        <f t="shared" ref="H129:R129" si="49">H128</f>
        <v>1</v>
      </c>
      <c r="I129" s="23">
        <f t="shared" si="49"/>
        <v>6</v>
      </c>
      <c r="J129" s="23">
        <f t="shared" si="49"/>
        <v>8</v>
      </c>
      <c r="K129" s="23">
        <f t="shared" si="49"/>
        <v>0</v>
      </c>
      <c r="L129" s="23">
        <f t="shared" si="49"/>
        <v>0</v>
      </c>
      <c r="M129" s="23">
        <f t="shared" si="49"/>
        <v>4</v>
      </c>
      <c r="N129" s="26">
        <f>SUM(G129:M129)</f>
        <v>19</v>
      </c>
      <c r="O129" s="23">
        <f t="shared" si="49"/>
        <v>22</v>
      </c>
      <c r="P129" s="25">
        <f t="shared" si="23"/>
        <v>0.46341463414634149</v>
      </c>
      <c r="Q129" s="23">
        <f t="shared" si="49"/>
        <v>2</v>
      </c>
      <c r="R129" s="23">
        <f t="shared" si="49"/>
        <v>3</v>
      </c>
      <c r="S129" s="60"/>
    </row>
    <row r="130" spans="1:19" x14ac:dyDescent="0.25">
      <c r="A130" s="43" t="s">
        <v>285</v>
      </c>
      <c r="B130" s="55"/>
      <c r="C130" s="55"/>
      <c r="D130" s="55"/>
      <c r="E130" s="55"/>
      <c r="F130" s="55"/>
      <c r="G130" s="55"/>
      <c r="H130" s="55"/>
      <c r="I130" s="55"/>
      <c r="J130" s="55"/>
      <c r="S130" s="60"/>
    </row>
    <row r="131" spans="1:19" x14ac:dyDescent="0.25">
      <c r="A131" s="12" t="s">
        <v>271</v>
      </c>
      <c r="B131" s="5">
        <v>0</v>
      </c>
      <c r="C131" s="5">
        <v>0</v>
      </c>
      <c r="D131" s="5">
        <v>0</v>
      </c>
      <c r="E131" s="5">
        <v>0</v>
      </c>
      <c r="F131" s="69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69">
        <v>0</v>
      </c>
      <c r="Q131" s="5">
        <v>0</v>
      </c>
      <c r="R131" s="5">
        <v>0</v>
      </c>
      <c r="S131" s="60"/>
    </row>
    <row r="132" spans="1:19" x14ac:dyDescent="0.25">
      <c r="A132" s="35" t="s">
        <v>286</v>
      </c>
      <c r="B132" s="23">
        <f>C132+D132+E132</f>
        <v>0</v>
      </c>
      <c r="C132" s="46">
        <f>SUM(C131)</f>
        <v>0</v>
      </c>
      <c r="D132" s="46">
        <f t="shared" ref="D132:R132" si="50">SUM(D131)</f>
        <v>0</v>
      </c>
      <c r="E132" s="46">
        <f t="shared" si="50"/>
        <v>0</v>
      </c>
      <c r="F132" s="71">
        <v>0</v>
      </c>
      <c r="G132" s="46">
        <f t="shared" si="50"/>
        <v>0</v>
      </c>
      <c r="H132" s="46">
        <f t="shared" si="50"/>
        <v>0</v>
      </c>
      <c r="I132" s="46">
        <f t="shared" si="50"/>
        <v>0</v>
      </c>
      <c r="J132" s="46">
        <f t="shared" si="50"/>
        <v>0</v>
      </c>
      <c r="K132" s="46">
        <f t="shared" si="50"/>
        <v>0</v>
      </c>
      <c r="L132" s="46">
        <f t="shared" si="50"/>
        <v>0</v>
      </c>
      <c r="M132" s="46">
        <f t="shared" si="50"/>
        <v>0</v>
      </c>
      <c r="N132" s="46">
        <f t="shared" si="50"/>
        <v>0</v>
      </c>
      <c r="O132" s="46">
        <f t="shared" si="50"/>
        <v>0</v>
      </c>
      <c r="P132" s="72">
        <v>0</v>
      </c>
      <c r="Q132" s="46">
        <f t="shared" si="50"/>
        <v>0</v>
      </c>
      <c r="R132" s="46">
        <f t="shared" si="50"/>
        <v>0</v>
      </c>
      <c r="S132" s="60"/>
    </row>
    <row r="133" spans="1:19" x14ac:dyDescent="0.25">
      <c r="A133" s="73" t="s">
        <v>132</v>
      </c>
      <c r="B133" s="15"/>
      <c r="C133" s="15"/>
      <c r="D133" s="15"/>
      <c r="E133" s="15"/>
      <c r="F133" s="4"/>
      <c r="G133" s="15"/>
      <c r="H133" s="15"/>
      <c r="I133" s="15"/>
      <c r="J133" s="15"/>
      <c r="K133" s="15"/>
      <c r="L133" s="15"/>
      <c r="M133" s="15"/>
      <c r="N133" s="5"/>
      <c r="O133" s="15"/>
      <c r="P133" s="4"/>
      <c r="Q133" s="15"/>
      <c r="R133" s="15"/>
    </row>
    <row r="134" spans="1:19" x14ac:dyDescent="0.25">
      <c r="A134" s="12" t="s">
        <v>133</v>
      </c>
      <c r="B134" s="5">
        <v>28</v>
      </c>
      <c r="C134" s="5">
        <v>16</v>
      </c>
      <c r="D134" s="5">
        <v>12</v>
      </c>
      <c r="E134" s="5">
        <v>0</v>
      </c>
      <c r="F134" s="69">
        <f t="shared" ref="F134:F144" si="51">C134/B134</f>
        <v>0.5714285714285714</v>
      </c>
      <c r="G134" s="5">
        <v>0</v>
      </c>
      <c r="H134" s="5">
        <v>1</v>
      </c>
      <c r="I134" s="5">
        <v>6</v>
      </c>
      <c r="J134" s="5">
        <v>7</v>
      </c>
      <c r="K134" s="5">
        <v>2</v>
      </c>
      <c r="L134" s="5">
        <v>0</v>
      </c>
      <c r="M134" s="5">
        <v>2</v>
      </c>
      <c r="N134" s="5">
        <v>18</v>
      </c>
      <c r="O134" s="5">
        <v>8</v>
      </c>
      <c r="P134" s="69">
        <f t="shared" ref="P134:P144" si="52">(N134)/(B134-R134-Q134)</f>
        <v>0.69230769230769229</v>
      </c>
      <c r="Q134" s="5">
        <v>0</v>
      </c>
      <c r="R134" s="5">
        <v>2</v>
      </c>
    </row>
    <row r="135" spans="1:19" x14ac:dyDescent="0.25">
      <c r="A135" s="7" t="s">
        <v>176</v>
      </c>
      <c r="B135" s="5">
        <v>7</v>
      </c>
      <c r="C135" s="5">
        <v>5</v>
      </c>
      <c r="D135" s="5">
        <v>2</v>
      </c>
      <c r="E135" s="5">
        <v>0</v>
      </c>
      <c r="F135" s="69">
        <f t="shared" si="51"/>
        <v>0.7142857142857143</v>
      </c>
      <c r="G135" s="5">
        <v>0</v>
      </c>
      <c r="H135" s="5">
        <v>0</v>
      </c>
      <c r="I135" s="5">
        <v>2</v>
      </c>
      <c r="J135" s="5">
        <v>2</v>
      </c>
      <c r="K135" s="5">
        <v>0</v>
      </c>
      <c r="L135" s="5">
        <v>0</v>
      </c>
      <c r="M135" s="5">
        <v>1</v>
      </c>
      <c r="N135" s="5">
        <v>5</v>
      </c>
      <c r="O135" s="5">
        <v>2</v>
      </c>
      <c r="P135" s="69">
        <f t="shared" si="52"/>
        <v>0.7142857142857143</v>
      </c>
      <c r="Q135" s="5">
        <v>0</v>
      </c>
      <c r="R135" s="5">
        <v>0</v>
      </c>
    </row>
    <row r="136" spans="1:19" x14ac:dyDescent="0.25">
      <c r="A136" s="7" t="s">
        <v>262</v>
      </c>
      <c r="B136" s="5">
        <v>6</v>
      </c>
      <c r="C136" s="5">
        <v>3</v>
      </c>
      <c r="D136" s="5">
        <v>3</v>
      </c>
      <c r="E136" s="5">
        <v>0</v>
      </c>
      <c r="F136" s="69">
        <f t="shared" si="51"/>
        <v>0.5</v>
      </c>
      <c r="G136" s="5">
        <v>0</v>
      </c>
      <c r="H136" s="5">
        <v>1</v>
      </c>
      <c r="I136" s="5">
        <v>0</v>
      </c>
      <c r="J136" s="5">
        <v>2</v>
      </c>
      <c r="K136" s="5">
        <v>1</v>
      </c>
      <c r="L136" s="5">
        <v>0</v>
      </c>
      <c r="M136" s="5">
        <v>0</v>
      </c>
      <c r="N136" s="5">
        <v>4</v>
      </c>
      <c r="O136" s="5">
        <v>2</v>
      </c>
      <c r="P136" s="69">
        <f t="shared" si="52"/>
        <v>0.66666666666666663</v>
      </c>
      <c r="Q136" s="5">
        <v>0</v>
      </c>
      <c r="R136" s="5">
        <v>0</v>
      </c>
    </row>
    <row r="137" spans="1:19" x14ac:dyDescent="0.25">
      <c r="A137" s="12" t="s">
        <v>134</v>
      </c>
      <c r="B137" s="5">
        <v>216</v>
      </c>
      <c r="C137" s="5">
        <v>94</v>
      </c>
      <c r="D137" s="5">
        <v>122</v>
      </c>
      <c r="E137" s="5">
        <v>0</v>
      </c>
      <c r="F137" s="69">
        <f t="shared" si="51"/>
        <v>0.43518518518518517</v>
      </c>
      <c r="G137" s="5">
        <v>1</v>
      </c>
      <c r="H137" s="5">
        <v>13</v>
      </c>
      <c r="I137" s="5">
        <v>9</v>
      </c>
      <c r="J137" s="5">
        <v>23</v>
      </c>
      <c r="K137" s="5">
        <v>2</v>
      </c>
      <c r="L137" s="5">
        <v>0</v>
      </c>
      <c r="M137" s="5">
        <v>10</v>
      </c>
      <c r="N137" s="5">
        <v>58</v>
      </c>
      <c r="O137" s="5">
        <v>131</v>
      </c>
      <c r="P137" s="69">
        <f t="shared" si="52"/>
        <v>0.30687830687830686</v>
      </c>
      <c r="Q137" s="5">
        <v>16</v>
      </c>
      <c r="R137" s="5">
        <v>11</v>
      </c>
    </row>
    <row r="138" spans="1:19" x14ac:dyDescent="0.25">
      <c r="A138" s="7" t="s">
        <v>287</v>
      </c>
      <c r="B138" s="5">
        <v>164</v>
      </c>
      <c r="C138" s="5">
        <v>69</v>
      </c>
      <c r="D138" s="5">
        <v>95</v>
      </c>
      <c r="E138" s="5">
        <v>0</v>
      </c>
      <c r="F138" s="69">
        <f t="shared" si="51"/>
        <v>0.42073170731707316</v>
      </c>
      <c r="G138" s="5">
        <v>1</v>
      </c>
      <c r="H138" s="5">
        <v>10</v>
      </c>
      <c r="I138" s="5">
        <v>6</v>
      </c>
      <c r="J138" s="5">
        <v>18</v>
      </c>
      <c r="K138" s="5">
        <v>2</v>
      </c>
      <c r="L138" s="5">
        <v>0</v>
      </c>
      <c r="M138" s="5">
        <v>4</v>
      </c>
      <c r="N138" s="5">
        <v>41</v>
      </c>
      <c r="O138" s="5">
        <v>102</v>
      </c>
      <c r="P138" s="69">
        <f t="shared" si="52"/>
        <v>0.28671328671328672</v>
      </c>
      <c r="Q138" s="5">
        <v>13</v>
      </c>
      <c r="R138" s="5">
        <v>8</v>
      </c>
    </row>
    <row r="139" spans="1:19" x14ac:dyDescent="0.25">
      <c r="A139" s="7" t="s">
        <v>135</v>
      </c>
      <c r="B139" s="5">
        <v>8</v>
      </c>
      <c r="C139" s="5">
        <v>2</v>
      </c>
      <c r="D139" s="5">
        <v>6</v>
      </c>
      <c r="E139" s="5">
        <v>0</v>
      </c>
      <c r="F139" s="69">
        <f t="shared" si="51"/>
        <v>0.25</v>
      </c>
      <c r="G139" s="5">
        <v>0</v>
      </c>
      <c r="H139" s="5">
        <v>1</v>
      </c>
      <c r="I139" s="5">
        <v>1</v>
      </c>
      <c r="J139" s="5">
        <v>1</v>
      </c>
      <c r="K139" s="5">
        <v>0</v>
      </c>
      <c r="L139" s="5">
        <v>0</v>
      </c>
      <c r="M139" s="5">
        <v>1</v>
      </c>
      <c r="N139" s="5">
        <v>4</v>
      </c>
      <c r="O139" s="5">
        <v>3</v>
      </c>
      <c r="P139" s="69">
        <f t="shared" si="52"/>
        <v>0.5714285714285714</v>
      </c>
      <c r="Q139" s="5">
        <v>1</v>
      </c>
      <c r="R139" s="5">
        <v>0</v>
      </c>
    </row>
    <row r="140" spans="1:19" x14ac:dyDescent="0.25">
      <c r="A140" s="7" t="s">
        <v>263</v>
      </c>
      <c r="B140" s="5">
        <v>12</v>
      </c>
      <c r="C140" s="5">
        <v>4</v>
      </c>
      <c r="D140" s="5">
        <v>8</v>
      </c>
      <c r="E140" s="5">
        <v>0</v>
      </c>
      <c r="F140" s="69">
        <f t="shared" si="51"/>
        <v>0.33333333333333331</v>
      </c>
      <c r="G140" s="5">
        <v>0</v>
      </c>
      <c r="H140" s="5">
        <v>0</v>
      </c>
      <c r="I140" s="5">
        <v>1</v>
      </c>
      <c r="J140" s="5">
        <v>3</v>
      </c>
      <c r="K140" s="5">
        <v>0</v>
      </c>
      <c r="L140" s="5">
        <v>0</v>
      </c>
      <c r="M140" s="5">
        <v>0</v>
      </c>
      <c r="N140" s="5">
        <v>4</v>
      </c>
      <c r="O140" s="5">
        <v>5</v>
      </c>
      <c r="P140" s="69">
        <f t="shared" si="52"/>
        <v>0.44444444444444442</v>
      </c>
      <c r="Q140" s="5">
        <v>2</v>
      </c>
      <c r="R140" s="5">
        <v>1</v>
      </c>
    </row>
    <row r="141" spans="1:19" x14ac:dyDescent="0.25">
      <c r="A141" s="7" t="s">
        <v>134</v>
      </c>
      <c r="B141" s="5">
        <v>14</v>
      </c>
      <c r="C141" s="5">
        <v>9</v>
      </c>
      <c r="D141" s="5">
        <v>5</v>
      </c>
      <c r="E141" s="5">
        <v>0</v>
      </c>
      <c r="F141" s="69">
        <f t="shared" si="51"/>
        <v>0.6428571428571429</v>
      </c>
      <c r="G141" s="5">
        <v>0</v>
      </c>
      <c r="H141" s="5">
        <v>2</v>
      </c>
      <c r="I141" s="5">
        <v>1</v>
      </c>
      <c r="J141" s="5">
        <v>1</v>
      </c>
      <c r="K141" s="5">
        <v>0</v>
      </c>
      <c r="L141" s="5">
        <v>0</v>
      </c>
      <c r="M141" s="5">
        <v>2</v>
      </c>
      <c r="N141" s="5">
        <v>6</v>
      </c>
      <c r="O141" s="5">
        <v>6</v>
      </c>
      <c r="P141" s="69">
        <f t="shared" si="52"/>
        <v>0.5</v>
      </c>
      <c r="Q141" s="5">
        <v>0</v>
      </c>
      <c r="R141" s="5">
        <v>2</v>
      </c>
    </row>
    <row r="142" spans="1:19" x14ac:dyDescent="0.25">
      <c r="A142" s="7" t="s">
        <v>288</v>
      </c>
      <c r="B142" s="5">
        <v>1</v>
      </c>
      <c r="C142" s="5">
        <v>0</v>
      </c>
      <c r="D142" s="5">
        <v>1</v>
      </c>
      <c r="E142" s="5">
        <v>0</v>
      </c>
      <c r="F142" s="69">
        <f t="shared" si="51"/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1</v>
      </c>
      <c r="P142" s="69">
        <f t="shared" si="52"/>
        <v>0</v>
      </c>
      <c r="Q142" s="5">
        <v>0</v>
      </c>
      <c r="R142" s="5">
        <v>0</v>
      </c>
    </row>
    <row r="143" spans="1:19" x14ac:dyDescent="0.25">
      <c r="A143" s="7" t="s">
        <v>137</v>
      </c>
      <c r="B143" s="5">
        <v>17</v>
      </c>
      <c r="C143" s="5">
        <v>10</v>
      </c>
      <c r="D143" s="5">
        <v>7</v>
      </c>
      <c r="E143" s="5">
        <v>0</v>
      </c>
      <c r="F143" s="69">
        <f t="shared" si="51"/>
        <v>0.58823529411764708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3</v>
      </c>
      <c r="N143" s="5">
        <v>3</v>
      </c>
      <c r="O143" s="5">
        <v>14</v>
      </c>
      <c r="P143" s="69">
        <f t="shared" si="52"/>
        <v>0.17647058823529413</v>
      </c>
      <c r="Q143" s="5">
        <v>0</v>
      </c>
      <c r="R143" s="5">
        <v>0</v>
      </c>
    </row>
    <row r="144" spans="1:19" x14ac:dyDescent="0.25">
      <c r="A144" s="53" t="s">
        <v>264</v>
      </c>
      <c r="B144" s="5">
        <v>31</v>
      </c>
      <c r="C144" s="5">
        <v>19</v>
      </c>
      <c r="D144" s="5">
        <v>12</v>
      </c>
      <c r="E144" s="5">
        <v>0</v>
      </c>
      <c r="F144" s="69">
        <f t="shared" si="51"/>
        <v>0.61290322580645162</v>
      </c>
      <c r="G144" s="5">
        <v>0</v>
      </c>
      <c r="H144" s="5">
        <v>1</v>
      </c>
      <c r="I144" s="5">
        <v>3</v>
      </c>
      <c r="J144" s="5">
        <v>5</v>
      </c>
      <c r="K144" s="5">
        <v>0</v>
      </c>
      <c r="L144" s="5">
        <v>0</v>
      </c>
      <c r="M144" s="5">
        <v>3</v>
      </c>
      <c r="N144" s="5">
        <v>12</v>
      </c>
      <c r="O144" s="5">
        <v>16</v>
      </c>
      <c r="P144" s="69">
        <f t="shared" si="52"/>
        <v>0.42857142857142855</v>
      </c>
      <c r="Q144" s="5">
        <v>0</v>
      </c>
      <c r="R144" s="5">
        <v>3</v>
      </c>
    </row>
    <row r="145" spans="1:29" s="66" customFormat="1" x14ac:dyDescent="0.25">
      <c r="A145" s="35" t="s">
        <v>139</v>
      </c>
      <c r="B145" s="23">
        <f>C145+D145+E145</f>
        <v>275</v>
      </c>
      <c r="C145" s="23">
        <f>C134+C137+C144</f>
        <v>129</v>
      </c>
      <c r="D145" s="23">
        <f t="shared" ref="D145:E145" si="53">D134+D137+D144</f>
        <v>146</v>
      </c>
      <c r="E145" s="23">
        <f t="shared" si="53"/>
        <v>0</v>
      </c>
      <c r="F145" s="24">
        <f t="shared" ref="F145:F146" si="54">C145/B145</f>
        <v>0.46909090909090911</v>
      </c>
      <c r="G145" s="23">
        <f>G134+G137+G144</f>
        <v>1</v>
      </c>
      <c r="H145" s="23">
        <f t="shared" ref="H145:M145" si="55">H134+H137+H144</f>
        <v>15</v>
      </c>
      <c r="I145" s="23">
        <f t="shared" si="55"/>
        <v>18</v>
      </c>
      <c r="J145" s="23">
        <f t="shared" si="55"/>
        <v>35</v>
      </c>
      <c r="K145" s="23">
        <f t="shared" si="55"/>
        <v>4</v>
      </c>
      <c r="L145" s="23">
        <f t="shared" si="55"/>
        <v>0</v>
      </c>
      <c r="M145" s="23">
        <f t="shared" si="55"/>
        <v>15</v>
      </c>
      <c r="N145" s="36">
        <f t="shared" ref="N145:N146" si="56">SUM(G145:M145)</f>
        <v>88</v>
      </c>
      <c r="O145" s="23">
        <f>O134+O137+O144</f>
        <v>155</v>
      </c>
      <c r="P145" s="24">
        <f t="shared" ref="P145:P146" si="57">N145/(N145+O145)</f>
        <v>0.36213991769547327</v>
      </c>
      <c r="Q145" s="23">
        <f>Q134+Q137+Q144</f>
        <v>16</v>
      </c>
      <c r="R145" s="23">
        <f>R134+R137+R144</f>
        <v>16</v>
      </c>
      <c r="S145" s="67"/>
    </row>
    <row r="146" spans="1:29" x14ac:dyDescent="0.25">
      <c r="A146" s="16" t="s">
        <v>140</v>
      </c>
      <c r="B146" s="15">
        <f>C146+D146+E146</f>
        <v>12463</v>
      </c>
      <c r="C146" s="15">
        <f>C57+C79+C100+C109+C118+C122+C126+C129+C132+C145</f>
        <v>6743</v>
      </c>
      <c r="D146" s="15">
        <f>D57+D79+D100+D109+D118+D122+D126+D129+D132+D145</f>
        <v>5690</v>
      </c>
      <c r="E146" s="15">
        <f>E57+E79+E100+E109+E118+E122+E126+E129+E132+E145</f>
        <v>30</v>
      </c>
      <c r="F146" s="21">
        <f t="shared" si="54"/>
        <v>0.54104148278905562</v>
      </c>
      <c r="G146" s="15">
        <f t="shared" ref="G146:M146" si="58">G57+G79+G100+G109+G118+G122+G126+G129+G132+G145</f>
        <v>14</v>
      </c>
      <c r="H146" s="15">
        <f t="shared" si="58"/>
        <v>1691</v>
      </c>
      <c r="I146" s="15">
        <f t="shared" si="58"/>
        <v>1974</v>
      </c>
      <c r="J146" s="15">
        <f t="shared" si="58"/>
        <v>2071</v>
      </c>
      <c r="K146" s="15">
        <f t="shared" si="58"/>
        <v>158</v>
      </c>
      <c r="L146" s="15">
        <f t="shared" si="58"/>
        <v>3</v>
      </c>
      <c r="M146" s="15">
        <f t="shared" si="58"/>
        <v>414</v>
      </c>
      <c r="N146" s="22">
        <f t="shared" si="56"/>
        <v>6325</v>
      </c>
      <c r="O146" s="15">
        <f>O57+O79+O100+O109+O118+O122+O126+O129+O132+O145</f>
        <v>4235</v>
      </c>
      <c r="P146" s="21">
        <f t="shared" si="57"/>
        <v>0.59895833333333337</v>
      </c>
      <c r="Q146" s="15">
        <f>Q57+Q79+Q100+Q109+Q118+Q122+Q126+Q129+Q132+Q145</f>
        <v>1326</v>
      </c>
      <c r="R146" s="15">
        <f>R57+R79+R100+R109+R118+R122+R126+R129+R132+R145</f>
        <v>577</v>
      </c>
    </row>
    <row r="147" spans="1:29" s="34" customFormat="1" x14ac:dyDescent="0.25">
      <c r="A147" s="37" t="s">
        <v>178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9"/>
      <c r="O147" s="38"/>
      <c r="P147" s="38"/>
      <c r="Q147" s="38"/>
      <c r="R147" s="38"/>
      <c r="S147" s="56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</row>
    <row r="148" spans="1:29" s="34" customFormat="1" x14ac:dyDescent="0.25">
      <c r="A148" s="37" t="s">
        <v>202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9"/>
      <c r="O148" s="38"/>
      <c r="P148" s="38"/>
      <c r="Q148" s="38"/>
      <c r="R148" s="38"/>
      <c r="S148" s="56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</row>
    <row r="149" spans="1:29" s="34" customFormat="1" ht="11.25" x14ac:dyDescent="0.2">
      <c r="A149" s="40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9"/>
      <c r="O149" s="38"/>
      <c r="P149" s="38"/>
      <c r="Q149" s="38"/>
      <c r="R149" s="38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</row>
  </sheetData>
  <pageMargins left="0.7" right="0.7" top="0.75" bottom="0.75" header="0.3" footer="0.3"/>
  <pageSetup scale="55" orientation="landscape" r:id="rId1"/>
  <headerFooter>
    <oddHeader xml:space="preserve">&amp;L&amp;"+,Bold"Program Level Data&amp;C&amp;"+,Bold"Table 30 &amp;R&amp;"+,Bold"Undergraduate Major Enrollment by Gender and Ethnicity </oddHeader>
    <oddFooter>&amp;L&amp;"+,Bold"Office of Institutional Research, UMass Boston</oddFooter>
  </headerFooter>
  <rowBreaks count="2" manualBreakCount="2">
    <brk id="57" max="17" man="1"/>
    <brk id="109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46"/>
  <sheetViews>
    <sheetView zoomScale="110" zoomScaleNormal="110" workbookViewId="0">
      <selection activeCell="A146" sqref="A146"/>
    </sheetView>
  </sheetViews>
  <sheetFormatPr defaultColWidth="8.85546875" defaultRowHeight="15" x14ac:dyDescent="0.25"/>
  <cols>
    <col min="1" max="1" width="41.140625" style="33" customWidth="1"/>
    <col min="2" max="2" width="6.7109375" style="6" customWidth="1"/>
    <col min="3" max="3" width="7.42578125" style="6" customWidth="1"/>
    <col min="4" max="4" width="8.42578125" style="6" customWidth="1"/>
    <col min="5" max="5" width="9.85546875" style="6" customWidth="1"/>
    <col min="6" max="6" width="8" style="6" customWidth="1"/>
    <col min="7" max="7" width="11.85546875" style="6" customWidth="1"/>
    <col min="8" max="8" width="6.42578125" style="6" customWidth="1"/>
    <col min="9" max="9" width="11.42578125" style="6" customWidth="1"/>
    <col min="10" max="10" width="8.7109375" style="6" customWidth="1"/>
    <col min="11" max="11" width="9.140625" style="6" customWidth="1"/>
    <col min="12" max="12" width="10.140625" style="6" customWidth="1"/>
    <col min="13" max="13" width="7.28515625" style="6" customWidth="1"/>
    <col min="14" max="14" width="11.42578125" style="6" customWidth="1"/>
    <col min="15" max="15" width="7.42578125" style="6" customWidth="1"/>
    <col min="16" max="16" width="10.85546875" style="6" customWidth="1"/>
    <col min="17" max="17" width="12.28515625" style="6" customWidth="1"/>
    <col min="18" max="18" width="9.28515625" style="6" customWidth="1"/>
    <col min="19" max="29" width="9.140625" style="33"/>
  </cols>
  <sheetData>
    <row r="1" spans="1:29" ht="21" x14ac:dyDescent="0.35">
      <c r="A1" s="8" t="s">
        <v>289</v>
      </c>
      <c r="E1" s="9"/>
    </row>
    <row r="3" spans="1:29" ht="73.5" customHeight="1" thickBot="1" x14ac:dyDescent="0.3">
      <c r="A3" s="18"/>
      <c r="B3" s="19" t="s">
        <v>204</v>
      </c>
      <c r="C3" s="19" t="s">
        <v>3</v>
      </c>
      <c r="D3" s="19" t="s">
        <v>4</v>
      </c>
      <c r="E3" s="19" t="s">
        <v>147</v>
      </c>
      <c r="F3" s="19" t="s">
        <v>148</v>
      </c>
      <c r="G3" s="20" t="s">
        <v>205</v>
      </c>
      <c r="H3" s="20" t="s">
        <v>8</v>
      </c>
      <c r="I3" s="20" t="s">
        <v>206</v>
      </c>
      <c r="J3" s="20" t="s">
        <v>207</v>
      </c>
      <c r="K3" s="20" t="s">
        <v>208</v>
      </c>
      <c r="L3" s="20" t="s">
        <v>209</v>
      </c>
      <c r="M3" s="20" t="s">
        <v>210</v>
      </c>
      <c r="N3" s="20" t="s">
        <v>211</v>
      </c>
      <c r="O3" s="20" t="s">
        <v>15</v>
      </c>
      <c r="P3" s="20" t="s">
        <v>155</v>
      </c>
      <c r="Q3" s="20" t="s">
        <v>156</v>
      </c>
      <c r="R3" s="20" t="s">
        <v>212</v>
      </c>
    </row>
    <row r="4" spans="1:29" ht="15.75" x14ac:dyDescent="0.25">
      <c r="A4" s="27" t="s">
        <v>19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29" x14ac:dyDescent="0.25">
      <c r="A5" s="12" t="s">
        <v>213</v>
      </c>
      <c r="B5" s="13">
        <f>C5+D5+E5</f>
        <v>16</v>
      </c>
      <c r="C5" s="13">
        <v>12</v>
      </c>
      <c r="D5" s="13">
        <v>4</v>
      </c>
      <c r="E5" s="13">
        <v>0</v>
      </c>
      <c r="F5" s="4">
        <f>C5/B5</f>
        <v>0.75</v>
      </c>
      <c r="G5" s="13">
        <v>0</v>
      </c>
      <c r="H5" s="13">
        <v>0</v>
      </c>
      <c r="I5" s="13">
        <v>10</v>
      </c>
      <c r="J5" s="13">
        <v>3</v>
      </c>
      <c r="K5" s="13">
        <v>1</v>
      </c>
      <c r="L5" s="13">
        <v>0</v>
      </c>
      <c r="M5" s="13">
        <v>1</v>
      </c>
      <c r="N5" s="5">
        <f>SUM(G5:M5)</f>
        <v>15</v>
      </c>
      <c r="O5" s="13">
        <v>0</v>
      </c>
      <c r="P5" s="4">
        <f>N5/(N5+O5)</f>
        <v>1</v>
      </c>
      <c r="Q5" s="13">
        <v>0</v>
      </c>
      <c r="R5" s="13">
        <v>1</v>
      </c>
      <c r="S5" s="56"/>
    </row>
    <row r="6" spans="1:29" x14ac:dyDescent="0.25">
      <c r="A6" s="12" t="s">
        <v>214</v>
      </c>
      <c r="B6" s="13">
        <f t="shared" ref="B6:B54" si="0">C6+D6+E6</f>
        <v>10</v>
      </c>
      <c r="C6" s="13">
        <v>5</v>
      </c>
      <c r="D6" s="13">
        <v>5</v>
      </c>
      <c r="E6" s="13">
        <v>0</v>
      </c>
      <c r="F6" s="4">
        <f t="shared" ref="F6:F68" si="1">C6/B6</f>
        <v>0.5</v>
      </c>
      <c r="G6" s="13">
        <v>0</v>
      </c>
      <c r="H6" s="13">
        <v>0</v>
      </c>
      <c r="I6" s="13">
        <v>4</v>
      </c>
      <c r="J6" s="13">
        <v>2</v>
      </c>
      <c r="K6" s="13">
        <v>0</v>
      </c>
      <c r="L6" s="13">
        <v>0</v>
      </c>
      <c r="M6" s="13">
        <v>1</v>
      </c>
      <c r="N6" s="5">
        <f t="shared" ref="N6:N62" si="2">SUM(G6:M6)</f>
        <v>7</v>
      </c>
      <c r="O6" s="13">
        <v>3</v>
      </c>
      <c r="P6" s="4">
        <f t="shared" ref="P6:P68" si="3">N6/(N6+O6)</f>
        <v>0.7</v>
      </c>
      <c r="Q6" s="13">
        <v>0</v>
      </c>
      <c r="R6" s="13">
        <v>0</v>
      </c>
      <c r="S6" s="56"/>
    </row>
    <row r="7" spans="1:29" x14ac:dyDescent="0.25">
      <c r="A7" s="12" t="s">
        <v>216</v>
      </c>
      <c r="B7" s="13">
        <f t="shared" si="0"/>
        <v>81</v>
      </c>
      <c r="C7" s="13">
        <v>59</v>
      </c>
      <c r="D7" s="13">
        <v>22</v>
      </c>
      <c r="E7" s="13">
        <v>0</v>
      </c>
      <c r="F7" s="4">
        <f t="shared" si="1"/>
        <v>0.72839506172839508</v>
      </c>
      <c r="G7" s="13">
        <v>1</v>
      </c>
      <c r="H7" s="13">
        <v>5</v>
      </c>
      <c r="I7" s="13">
        <v>6</v>
      </c>
      <c r="J7" s="13">
        <v>18</v>
      </c>
      <c r="K7" s="13">
        <v>0</v>
      </c>
      <c r="L7" s="13">
        <v>0</v>
      </c>
      <c r="M7" s="13">
        <v>4</v>
      </c>
      <c r="N7" s="5">
        <f t="shared" si="2"/>
        <v>34</v>
      </c>
      <c r="O7" s="13">
        <v>44</v>
      </c>
      <c r="P7" s="4">
        <f t="shared" si="3"/>
        <v>0.4358974358974359</v>
      </c>
      <c r="Q7" s="13">
        <v>2</v>
      </c>
      <c r="R7" s="13">
        <v>1</v>
      </c>
      <c r="S7" s="56"/>
    </row>
    <row r="8" spans="1:29" x14ac:dyDescent="0.25">
      <c r="A8" s="12" t="s">
        <v>217</v>
      </c>
      <c r="B8" s="13">
        <f t="shared" si="0"/>
        <v>0</v>
      </c>
      <c r="C8" s="13">
        <v>0</v>
      </c>
      <c r="D8" s="13">
        <v>0</v>
      </c>
      <c r="E8" s="13">
        <v>0</v>
      </c>
      <c r="F8" s="4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5">
        <f t="shared" si="2"/>
        <v>0</v>
      </c>
      <c r="O8" s="13">
        <v>0</v>
      </c>
      <c r="P8" s="4">
        <v>0</v>
      </c>
      <c r="Q8" s="13">
        <v>0</v>
      </c>
      <c r="R8" s="13">
        <v>0</v>
      </c>
      <c r="S8" s="56"/>
    </row>
    <row r="9" spans="1:29" x14ac:dyDescent="0.25">
      <c r="A9" s="12" t="s">
        <v>218</v>
      </c>
      <c r="B9" s="13">
        <f t="shared" si="0"/>
        <v>19</v>
      </c>
      <c r="C9" s="13">
        <v>4</v>
      </c>
      <c r="D9" s="13">
        <v>15</v>
      </c>
      <c r="E9" s="13">
        <v>0</v>
      </c>
      <c r="F9" s="4">
        <f t="shared" si="1"/>
        <v>0.21052631578947367</v>
      </c>
      <c r="G9" s="13">
        <v>0</v>
      </c>
      <c r="H9" s="13">
        <v>0</v>
      </c>
      <c r="I9" s="13">
        <v>1</v>
      </c>
      <c r="J9" s="13">
        <v>2</v>
      </c>
      <c r="K9" s="13">
        <v>0</v>
      </c>
      <c r="L9" s="13">
        <v>0</v>
      </c>
      <c r="M9" s="13">
        <v>0</v>
      </c>
      <c r="N9" s="5">
        <f t="shared" si="2"/>
        <v>3</v>
      </c>
      <c r="O9" s="13">
        <v>14</v>
      </c>
      <c r="P9" s="4">
        <f t="shared" si="3"/>
        <v>0.17647058823529413</v>
      </c>
      <c r="Q9" s="13">
        <v>0</v>
      </c>
      <c r="R9" s="13">
        <v>2</v>
      </c>
      <c r="S9" s="56"/>
    </row>
    <row r="10" spans="1:29" x14ac:dyDescent="0.25">
      <c r="A10" s="12" t="s">
        <v>219</v>
      </c>
      <c r="B10" s="13">
        <f>C10+D10+E10</f>
        <v>131</v>
      </c>
      <c r="C10" s="13">
        <v>79</v>
      </c>
      <c r="D10" s="13">
        <v>52</v>
      </c>
      <c r="E10" s="13">
        <v>0</v>
      </c>
      <c r="F10" s="4">
        <f t="shared" si="1"/>
        <v>0.60305343511450382</v>
      </c>
      <c r="G10" s="13">
        <v>0</v>
      </c>
      <c r="H10" s="13">
        <v>28</v>
      </c>
      <c r="I10" s="13">
        <v>16</v>
      </c>
      <c r="J10" s="13">
        <v>18</v>
      </c>
      <c r="K10" s="13">
        <v>0</v>
      </c>
      <c r="L10" s="13">
        <v>0</v>
      </c>
      <c r="M10" s="13">
        <v>7</v>
      </c>
      <c r="N10" s="5">
        <f t="shared" si="2"/>
        <v>69</v>
      </c>
      <c r="O10" s="13">
        <v>34</v>
      </c>
      <c r="P10" s="4">
        <f t="shared" si="3"/>
        <v>0.66990291262135926</v>
      </c>
      <c r="Q10" s="13">
        <v>20</v>
      </c>
      <c r="R10" s="13">
        <v>8</v>
      </c>
      <c r="S10" s="56"/>
    </row>
    <row r="11" spans="1:29" x14ac:dyDescent="0.25">
      <c r="A11" s="12" t="s">
        <v>220</v>
      </c>
      <c r="B11" s="13">
        <v>26</v>
      </c>
      <c r="C11" s="13">
        <v>15</v>
      </c>
      <c r="D11" s="13">
        <v>11</v>
      </c>
      <c r="E11" s="13">
        <v>0</v>
      </c>
      <c r="F11" s="4">
        <f t="shared" si="1"/>
        <v>0.57692307692307687</v>
      </c>
      <c r="G11" s="13">
        <v>0</v>
      </c>
      <c r="H11" s="13">
        <v>8</v>
      </c>
      <c r="I11" s="13">
        <v>3</v>
      </c>
      <c r="J11" s="13">
        <v>2</v>
      </c>
      <c r="K11" s="13">
        <v>0</v>
      </c>
      <c r="L11" s="13">
        <v>0</v>
      </c>
      <c r="M11" s="13">
        <v>0</v>
      </c>
      <c r="N11" s="5">
        <f t="shared" si="2"/>
        <v>13</v>
      </c>
      <c r="O11" s="13">
        <v>9</v>
      </c>
      <c r="P11" s="4">
        <f t="shared" si="3"/>
        <v>0.59090909090909094</v>
      </c>
      <c r="Q11" s="13">
        <v>3</v>
      </c>
      <c r="R11" s="13">
        <v>1</v>
      </c>
      <c r="S11" s="56"/>
    </row>
    <row r="12" spans="1:29" x14ac:dyDescent="0.25">
      <c r="A12" s="7" t="s">
        <v>28</v>
      </c>
      <c r="B12" s="14">
        <f t="shared" si="0"/>
        <v>1</v>
      </c>
      <c r="C12" s="14">
        <v>0</v>
      </c>
      <c r="D12" s="14">
        <v>1</v>
      </c>
      <c r="E12" s="14">
        <v>0</v>
      </c>
      <c r="F12" s="4">
        <f t="shared" si="1"/>
        <v>0</v>
      </c>
      <c r="G12" s="14">
        <v>0</v>
      </c>
      <c r="H12" s="14">
        <v>0</v>
      </c>
      <c r="I12" s="14">
        <v>0</v>
      </c>
      <c r="J12" s="14">
        <v>1</v>
      </c>
      <c r="K12" s="14">
        <v>0</v>
      </c>
      <c r="L12" s="14">
        <v>0</v>
      </c>
      <c r="M12" s="14">
        <v>0</v>
      </c>
      <c r="N12" s="5">
        <f t="shared" si="2"/>
        <v>1</v>
      </c>
      <c r="O12" s="14">
        <v>0</v>
      </c>
      <c r="P12" s="4">
        <f t="shared" si="3"/>
        <v>1</v>
      </c>
      <c r="Q12" s="14">
        <v>0</v>
      </c>
      <c r="R12" s="14">
        <v>0</v>
      </c>
      <c r="S12" s="56"/>
    </row>
    <row r="13" spans="1:29" s="1" customFormat="1" x14ac:dyDescent="0.25">
      <c r="A13" s="7" t="s">
        <v>29</v>
      </c>
      <c r="B13" s="14">
        <f t="shared" si="0"/>
        <v>11</v>
      </c>
      <c r="C13" s="14">
        <v>4</v>
      </c>
      <c r="D13" s="14">
        <v>7</v>
      </c>
      <c r="E13" s="14">
        <v>0</v>
      </c>
      <c r="F13" s="4">
        <f t="shared" si="1"/>
        <v>0.36363636363636365</v>
      </c>
      <c r="G13" s="14">
        <v>0</v>
      </c>
      <c r="H13" s="14">
        <v>3</v>
      </c>
      <c r="I13" s="14">
        <v>1</v>
      </c>
      <c r="J13" s="14">
        <v>0</v>
      </c>
      <c r="K13" s="14">
        <v>0</v>
      </c>
      <c r="L13" s="14">
        <v>0</v>
      </c>
      <c r="M13" s="14">
        <v>0</v>
      </c>
      <c r="N13" s="5">
        <f t="shared" si="2"/>
        <v>4</v>
      </c>
      <c r="O13" s="14">
        <v>5</v>
      </c>
      <c r="P13" s="4">
        <f t="shared" si="3"/>
        <v>0.44444444444444442</v>
      </c>
      <c r="Q13" s="14">
        <v>1</v>
      </c>
      <c r="R13" s="14">
        <v>1</v>
      </c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</row>
    <row r="14" spans="1:29" x14ac:dyDescent="0.25">
      <c r="A14" s="12" t="s">
        <v>221</v>
      </c>
      <c r="B14" s="13">
        <f t="shared" si="0"/>
        <v>6</v>
      </c>
      <c r="C14" s="13">
        <v>3</v>
      </c>
      <c r="D14" s="13">
        <v>3</v>
      </c>
      <c r="E14" s="13">
        <v>0</v>
      </c>
      <c r="F14" s="4">
        <f t="shared" si="1"/>
        <v>0.5</v>
      </c>
      <c r="G14" s="13">
        <v>0</v>
      </c>
      <c r="H14" s="13">
        <v>0</v>
      </c>
      <c r="I14" s="13">
        <v>0</v>
      </c>
      <c r="J14" s="13">
        <v>3</v>
      </c>
      <c r="K14" s="13">
        <v>0</v>
      </c>
      <c r="L14" s="13">
        <v>0</v>
      </c>
      <c r="M14" s="13">
        <v>0</v>
      </c>
      <c r="N14" s="5">
        <f t="shared" si="2"/>
        <v>3</v>
      </c>
      <c r="O14" s="13">
        <v>3</v>
      </c>
      <c r="P14" s="4">
        <f t="shared" si="3"/>
        <v>0.5</v>
      </c>
      <c r="Q14" s="13">
        <v>0</v>
      </c>
      <c r="R14" s="13">
        <v>0</v>
      </c>
      <c r="S14" s="56"/>
    </row>
    <row r="15" spans="1:29" x14ac:dyDescent="0.25">
      <c r="A15" s="12" t="s">
        <v>222</v>
      </c>
      <c r="B15" s="13">
        <f t="shared" si="0"/>
        <v>9</v>
      </c>
      <c r="C15" s="13">
        <v>6</v>
      </c>
      <c r="D15" s="13">
        <v>3</v>
      </c>
      <c r="E15" s="13">
        <v>0</v>
      </c>
      <c r="F15" s="4">
        <f t="shared" si="1"/>
        <v>0.66666666666666663</v>
      </c>
      <c r="G15" s="13">
        <v>0</v>
      </c>
      <c r="H15" s="13">
        <v>0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5">
        <f t="shared" si="2"/>
        <v>2</v>
      </c>
      <c r="O15" s="13">
        <v>7</v>
      </c>
      <c r="P15" s="4">
        <f t="shared" si="3"/>
        <v>0.22222222222222221</v>
      </c>
      <c r="Q15" s="13">
        <v>0</v>
      </c>
      <c r="R15" s="13">
        <v>0</v>
      </c>
      <c r="S15" s="56"/>
    </row>
    <row r="16" spans="1:29" x14ac:dyDescent="0.25">
      <c r="A16" s="12" t="s">
        <v>223</v>
      </c>
      <c r="B16" s="13">
        <f t="shared" si="0"/>
        <v>351</v>
      </c>
      <c r="C16" s="13">
        <v>195</v>
      </c>
      <c r="D16" s="13">
        <v>155</v>
      </c>
      <c r="E16" s="13">
        <v>1</v>
      </c>
      <c r="F16" s="4">
        <f t="shared" si="1"/>
        <v>0.55555555555555558</v>
      </c>
      <c r="G16" s="13">
        <v>0</v>
      </c>
      <c r="H16" s="13">
        <v>21</v>
      </c>
      <c r="I16" s="13">
        <v>55</v>
      </c>
      <c r="J16" s="13">
        <v>56</v>
      </c>
      <c r="K16" s="13">
        <v>2</v>
      </c>
      <c r="L16" s="13">
        <v>0</v>
      </c>
      <c r="M16" s="13">
        <v>12</v>
      </c>
      <c r="N16" s="5">
        <f t="shared" si="2"/>
        <v>146</v>
      </c>
      <c r="O16" s="13">
        <v>154</v>
      </c>
      <c r="P16" s="4">
        <f t="shared" si="3"/>
        <v>0.48666666666666669</v>
      </c>
      <c r="Q16" s="13">
        <v>38</v>
      </c>
      <c r="R16" s="13">
        <v>13</v>
      </c>
      <c r="S16" s="56"/>
    </row>
    <row r="17" spans="1:29" x14ac:dyDescent="0.25">
      <c r="A17" s="12" t="s">
        <v>224</v>
      </c>
      <c r="B17" s="13">
        <f t="shared" si="0"/>
        <v>488</v>
      </c>
      <c r="C17" s="13">
        <v>263</v>
      </c>
      <c r="D17" s="13">
        <v>224</v>
      </c>
      <c r="E17" s="13">
        <v>1</v>
      </c>
      <c r="F17" s="4">
        <f t="shared" si="1"/>
        <v>0.53893442622950816</v>
      </c>
      <c r="G17" s="13">
        <v>0</v>
      </c>
      <c r="H17" s="13">
        <v>29</v>
      </c>
      <c r="I17" s="13">
        <v>95</v>
      </c>
      <c r="J17" s="13">
        <v>124</v>
      </c>
      <c r="K17" s="13">
        <v>20</v>
      </c>
      <c r="L17" s="13">
        <v>0</v>
      </c>
      <c r="M17" s="13">
        <v>19</v>
      </c>
      <c r="N17" s="5">
        <f t="shared" si="2"/>
        <v>287</v>
      </c>
      <c r="O17" s="13">
        <v>170</v>
      </c>
      <c r="P17" s="4">
        <f t="shared" si="3"/>
        <v>0.62800875273522971</v>
      </c>
      <c r="Q17" s="13">
        <v>6</v>
      </c>
      <c r="R17" s="13">
        <v>25</v>
      </c>
      <c r="S17" s="56"/>
    </row>
    <row r="18" spans="1:29" s="1" customFormat="1" x14ac:dyDescent="0.25">
      <c r="A18" s="7" t="s">
        <v>125</v>
      </c>
      <c r="B18" s="13">
        <f t="shared" si="0"/>
        <v>0</v>
      </c>
      <c r="C18" s="14">
        <v>0</v>
      </c>
      <c r="D18" s="14">
        <v>0</v>
      </c>
      <c r="E18" s="14">
        <v>0</v>
      </c>
      <c r="F18" s="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3">
        <v>0</v>
      </c>
      <c r="M18" s="14">
        <v>0</v>
      </c>
      <c r="N18" s="5">
        <f t="shared" si="2"/>
        <v>0</v>
      </c>
      <c r="O18" s="14">
        <v>0</v>
      </c>
      <c r="P18" s="4">
        <v>0</v>
      </c>
      <c r="Q18" s="14">
        <v>0</v>
      </c>
      <c r="R18" s="14">
        <v>0</v>
      </c>
      <c r="S18" s="56"/>
      <c r="T18" s="57"/>
      <c r="U18" s="57"/>
      <c r="V18" s="57"/>
      <c r="W18" s="57"/>
      <c r="X18" s="57"/>
      <c r="Y18" s="57"/>
      <c r="Z18" s="57"/>
      <c r="AA18" s="57"/>
      <c r="AB18" s="57"/>
      <c r="AC18" s="57"/>
    </row>
    <row r="19" spans="1:29" s="1" customFormat="1" x14ac:dyDescent="0.25">
      <c r="A19" s="7" t="s">
        <v>53</v>
      </c>
      <c r="B19" s="13">
        <f t="shared" si="0"/>
        <v>0</v>
      </c>
      <c r="C19" s="14">
        <v>0</v>
      </c>
      <c r="D19" s="14">
        <v>0</v>
      </c>
      <c r="E19" s="14">
        <v>0</v>
      </c>
      <c r="F19" s="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3">
        <v>0</v>
      </c>
      <c r="M19" s="14">
        <v>0</v>
      </c>
      <c r="N19" s="5">
        <f t="shared" si="2"/>
        <v>0</v>
      </c>
      <c r="O19" s="14">
        <v>0</v>
      </c>
      <c r="P19" s="4">
        <v>0</v>
      </c>
      <c r="Q19" s="14">
        <v>0</v>
      </c>
      <c r="R19" s="14">
        <v>0</v>
      </c>
      <c r="S19" s="56"/>
      <c r="T19" s="57"/>
      <c r="U19" s="57"/>
      <c r="V19" s="57"/>
      <c r="W19" s="57"/>
      <c r="X19" s="57"/>
      <c r="Y19" s="57"/>
      <c r="Z19" s="57"/>
      <c r="AA19" s="57"/>
      <c r="AB19" s="57"/>
      <c r="AC19" s="57"/>
    </row>
    <row r="20" spans="1:29" x14ac:dyDescent="0.25">
      <c r="A20" s="12" t="s">
        <v>225</v>
      </c>
      <c r="B20" s="13">
        <f t="shared" si="0"/>
        <v>405</v>
      </c>
      <c r="C20" s="13">
        <v>109</v>
      </c>
      <c r="D20" s="13">
        <v>294</v>
      </c>
      <c r="E20" s="13">
        <v>2</v>
      </c>
      <c r="F20" s="4">
        <f t="shared" si="1"/>
        <v>0.26913580246913582</v>
      </c>
      <c r="G20" s="13">
        <v>1</v>
      </c>
      <c r="H20" s="13">
        <v>51</v>
      </c>
      <c r="I20" s="13">
        <v>39</v>
      </c>
      <c r="J20" s="13">
        <v>38</v>
      </c>
      <c r="K20" s="13">
        <v>1</v>
      </c>
      <c r="L20" s="13">
        <v>0</v>
      </c>
      <c r="M20" s="13">
        <v>10</v>
      </c>
      <c r="N20" s="5">
        <f t="shared" si="2"/>
        <v>140</v>
      </c>
      <c r="O20" s="13">
        <v>96</v>
      </c>
      <c r="P20" s="4">
        <f t="shared" si="3"/>
        <v>0.59322033898305082</v>
      </c>
      <c r="Q20" s="13">
        <v>149</v>
      </c>
      <c r="R20" s="13">
        <v>20</v>
      </c>
      <c r="S20" s="56"/>
    </row>
    <row r="21" spans="1:29" x14ac:dyDescent="0.25">
      <c r="A21" s="12" t="s">
        <v>35</v>
      </c>
      <c r="B21" s="13">
        <f t="shared" si="0"/>
        <v>311</v>
      </c>
      <c r="C21" s="13">
        <v>194</v>
      </c>
      <c r="D21" s="13">
        <v>114</v>
      </c>
      <c r="E21" s="13">
        <v>3</v>
      </c>
      <c r="F21" s="4">
        <f t="shared" si="1"/>
        <v>0.6237942122186495</v>
      </c>
      <c r="G21" s="13">
        <v>1</v>
      </c>
      <c r="H21" s="13">
        <v>14</v>
      </c>
      <c r="I21" s="13">
        <v>34</v>
      </c>
      <c r="J21" s="13">
        <v>60</v>
      </c>
      <c r="K21" s="13">
        <v>2</v>
      </c>
      <c r="L21" s="13">
        <v>0</v>
      </c>
      <c r="M21" s="13">
        <v>11</v>
      </c>
      <c r="N21" s="5">
        <f t="shared" si="2"/>
        <v>122</v>
      </c>
      <c r="O21" s="13">
        <v>162</v>
      </c>
      <c r="P21" s="4">
        <f t="shared" si="3"/>
        <v>0.42957746478873238</v>
      </c>
      <c r="Q21" s="13">
        <v>6</v>
      </c>
      <c r="R21" s="13">
        <v>21</v>
      </c>
      <c r="S21" s="56"/>
    </row>
    <row r="22" spans="1:29" s="1" customFormat="1" x14ac:dyDescent="0.25">
      <c r="A22" s="7" t="s">
        <v>36</v>
      </c>
      <c r="B22" s="14">
        <f t="shared" si="0"/>
        <v>0</v>
      </c>
      <c r="C22" s="14">
        <v>0</v>
      </c>
      <c r="D22" s="14">
        <v>0</v>
      </c>
      <c r="E22" s="14">
        <v>0</v>
      </c>
      <c r="F22" s="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5">
        <f t="shared" si="2"/>
        <v>0</v>
      </c>
      <c r="O22" s="14">
        <v>0</v>
      </c>
      <c r="P22" s="4">
        <v>0</v>
      </c>
      <c r="Q22" s="14">
        <v>0</v>
      </c>
      <c r="R22" s="14">
        <v>0</v>
      </c>
      <c r="S22" s="56"/>
      <c r="T22" s="57"/>
      <c r="U22" s="57"/>
      <c r="V22" s="57"/>
      <c r="W22" s="57"/>
      <c r="X22" s="57"/>
      <c r="Y22" s="57"/>
      <c r="Z22" s="57"/>
      <c r="AA22" s="57"/>
      <c r="AB22" s="57"/>
      <c r="AC22" s="57"/>
    </row>
    <row r="23" spans="1:29" s="1" customFormat="1" x14ac:dyDescent="0.25">
      <c r="A23" s="7" t="s">
        <v>160</v>
      </c>
      <c r="B23" s="14">
        <f t="shared" si="0"/>
        <v>0</v>
      </c>
      <c r="C23" s="14">
        <v>0</v>
      </c>
      <c r="D23" s="14">
        <v>0</v>
      </c>
      <c r="E23" s="14">
        <v>0</v>
      </c>
      <c r="F23" s="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5">
        <f t="shared" si="2"/>
        <v>0</v>
      </c>
      <c r="O23" s="14">
        <v>0</v>
      </c>
      <c r="P23" s="4">
        <v>0</v>
      </c>
      <c r="Q23" s="14">
        <v>0</v>
      </c>
      <c r="R23" s="14">
        <v>0</v>
      </c>
      <c r="S23" s="56"/>
      <c r="T23" s="57"/>
      <c r="U23" s="57"/>
      <c r="V23" s="57"/>
      <c r="W23" s="57"/>
      <c r="X23" s="57"/>
      <c r="Y23" s="57"/>
      <c r="Z23" s="57"/>
      <c r="AA23" s="57"/>
      <c r="AB23" s="57"/>
      <c r="AC23" s="57"/>
    </row>
    <row r="24" spans="1:29" s="1" customFormat="1" x14ac:dyDescent="0.25">
      <c r="A24" s="7" t="s">
        <v>266</v>
      </c>
      <c r="B24" s="14">
        <f t="shared" si="0"/>
        <v>0</v>
      </c>
      <c r="C24" s="14">
        <v>0</v>
      </c>
      <c r="D24" s="14">
        <v>0</v>
      </c>
      <c r="E24" s="14">
        <v>0</v>
      </c>
      <c r="F24" s="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5">
        <f t="shared" si="2"/>
        <v>0</v>
      </c>
      <c r="O24" s="14">
        <v>0</v>
      </c>
      <c r="P24" s="4">
        <v>0</v>
      </c>
      <c r="Q24" s="14">
        <v>0</v>
      </c>
      <c r="R24" s="14">
        <v>0</v>
      </c>
      <c r="S24" s="56"/>
      <c r="T24" s="57"/>
      <c r="U24" s="57"/>
      <c r="V24" s="57"/>
      <c r="W24" s="57"/>
      <c r="X24" s="57"/>
      <c r="Y24" s="57"/>
      <c r="Z24" s="57"/>
      <c r="AA24" s="57"/>
      <c r="AB24" s="57"/>
      <c r="AC24" s="57"/>
    </row>
    <row r="25" spans="1:29" s="1" customFormat="1" x14ac:dyDescent="0.25">
      <c r="A25" s="7" t="s">
        <v>267</v>
      </c>
      <c r="B25" s="14">
        <f t="shared" si="0"/>
        <v>0</v>
      </c>
      <c r="C25" s="14">
        <v>0</v>
      </c>
      <c r="D25" s="14">
        <v>0</v>
      </c>
      <c r="E25" s="14">
        <v>0</v>
      </c>
      <c r="F25" s="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5">
        <f t="shared" si="2"/>
        <v>0</v>
      </c>
      <c r="O25" s="14">
        <v>0</v>
      </c>
      <c r="P25" s="4">
        <v>0</v>
      </c>
      <c r="Q25" s="14">
        <v>0</v>
      </c>
      <c r="R25" s="14">
        <v>0</v>
      </c>
      <c r="S25" s="56"/>
      <c r="T25" s="57"/>
      <c r="U25" s="57"/>
      <c r="V25" s="57"/>
      <c r="W25" s="57"/>
      <c r="X25" s="57"/>
      <c r="Y25" s="57"/>
      <c r="Z25" s="57"/>
      <c r="AA25" s="57"/>
      <c r="AB25" s="57"/>
      <c r="AC25" s="57"/>
    </row>
    <row r="26" spans="1:29" x14ac:dyDescent="0.25">
      <c r="A26" s="12" t="s">
        <v>226</v>
      </c>
      <c r="B26" s="13">
        <f t="shared" si="0"/>
        <v>24</v>
      </c>
      <c r="C26" s="13">
        <v>13</v>
      </c>
      <c r="D26" s="13">
        <v>10</v>
      </c>
      <c r="E26" s="13">
        <v>1</v>
      </c>
      <c r="F26" s="4">
        <f t="shared" si="1"/>
        <v>0.54166666666666663</v>
      </c>
      <c r="G26" s="13">
        <v>0</v>
      </c>
      <c r="H26" s="13">
        <v>3</v>
      </c>
      <c r="I26" s="13">
        <v>3</v>
      </c>
      <c r="J26" s="13">
        <v>5</v>
      </c>
      <c r="K26" s="13">
        <v>0</v>
      </c>
      <c r="L26" s="13">
        <v>0</v>
      </c>
      <c r="M26" s="13">
        <v>0</v>
      </c>
      <c r="N26" s="5">
        <f t="shared" si="2"/>
        <v>11</v>
      </c>
      <c r="O26" s="13">
        <v>11</v>
      </c>
      <c r="P26" s="4">
        <f t="shared" si="3"/>
        <v>0.5</v>
      </c>
      <c r="Q26" s="13">
        <v>0</v>
      </c>
      <c r="R26" s="13">
        <v>2</v>
      </c>
      <c r="S26" s="56"/>
    </row>
    <row r="27" spans="1:29" x14ac:dyDescent="0.25">
      <c r="A27" s="12" t="s">
        <v>227</v>
      </c>
      <c r="B27" s="13">
        <f t="shared" si="0"/>
        <v>19</v>
      </c>
      <c r="C27" s="13">
        <v>10</v>
      </c>
      <c r="D27" s="13">
        <v>9</v>
      </c>
      <c r="E27" s="13">
        <v>0</v>
      </c>
      <c r="F27" s="4">
        <f t="shared" si="1"/>
        <v>0.52631578947368418</v>
      </c>
      <c r="G27" s="13">
        <v>0</v>
      </c>
      <c r="H27" s="13">
        <v>0</v>
      </c>
      <c r="I27" s="13">
        <v>10</v>
      </c>
      <c r="J27" s="13">
        <v>1</v>
      </c>
      <c r="K27" s="13">
        <v>0</v>
      </c>
      <c r="L27" s="13">
        <v>0</v>
      </c>
      <c r="M27" s="13">
        <v>1</v>
      </c>
      <c r="N27" s="5">
        <f t="shared" si="2"/>
        <v>12</v>
      </c>
      <c r="O27" s="13">
        <v>5</v>
      </c>
      <c r="P27" s="4">
        <f t="shared" si="3"/>
        <v>0.70588235294117652</v>
      </c>
      <c r="Q27" s="13">
        <v>2</v>
      </c>
      <c r="R27" s="13">
        <v>0</v>
      </c>
      <c r="S27" s="56"/>
    </row>
    <row r="28" spans="1:29" x14ac:dyDescent="0.25">
      <c r="A28" s="12" t="s">
        <v>228</v>
      </c>
      <c r="B28" s="13">
        <f t="shared" si="0"/>
        <v>135</v>
      </c>
      <c r="C28" s="13">
        <v>43</v>
      </c>
      <c r="D28" s="13">
        <v>90</v>
      </c>
      <c r="E28" s="13">
        <v>2</v>
      </c>
      <c r="F28" s="4">
        <f t="shared" si="1"/>
        <v>0.31851851851851853</v>
      </c>
      <c r="G28" s="13">
        <v>0</v>
      </c>
      <c r="H28" s="13">
        <v>7</v>
      </c>
      <c r="I28" s="13">
        <v>9</v>
      </c>
      <c r="J28" s="13">
        <v>5</v>
      </c>
      <c r="K28" s="13">
        <v>0</v>
      </c>
      <c r="L28" s="13">
        <v>0</v>
      </c>
      <c r="M28" s="13">
        <v>6</v>
      </c>
      <c r="N28" s="5">
        <f t="shared" si="2"/>
        <v>27</v>
      </c>
      <c r="O28" s="13">
        <v>97</v>
      </c>
      <c r="P28" s="4">
        <f t="shared" si="3"/>
        <v>0.21774193548387097</v>
      </c>
      <c r="Q28" s="13">
        <v>4</v>
      </c>
      <c r="R28" s="13">
        <v>7</v>
      </c>
      <c r="S28" s="56"/>
    </row>
    <row r="29" spans="1:29" x14ac:dyDescent="0.25">
      <c r="A29" s="12" t="s">
        <v>229</v>
      </c>
      <c r="B29" s="13">
        <f>C29+D29+E29</f>
        <v>148</v>
      </c>
      <c r="C29" s="13">
        <f>118+3</f>
        <v>121</v>
      </c>
      <c r="D29" s="13">
        <v>27</v>
      </c>
      <c r="E29" s="13">
        <v>0</v>
      </c>
      <c r="F29" s="4">
        <f t="shared" si="1"/>
        <v>0.81756756756756754</v>
      </c>
      <c r="G29" s="13">
        <v>0</v>
      </c>
      <c r="H29" s="13">
        <v>9</v>
      </c>
      <c r="I29" s="13">
        <f>54+1</f>
        <v>55</v>
      </c>
      <c r="J29" s="13">
        <f>31+2</f>
        <v>33</v>
      </c>
      <c r="K29" s="13">
        <v>5</v>
      </c>
      <c r="L29" s="13">
        <v>0</v>
      </c>
      <c r="M29" s="13">
        <v>4</v>
      </c>
      <c r="N29" s="5">
        <f>SUM(G29:M29)</f>
        <v>106</v>
      </c>
      <c r="O29" s="13">
        <v>32</v>
      </c>
      <c r="P29" s="4">
        <f t="shared" si="3"/>
        <v>0.76811594202898548</v>
      </c>
      <c r="Q29" s="13">
        <v>0</v>
      </c>
      <c r="R29" s="13">
        <v>10</v>
      </c>
      <c r="S29" s="56"/>
    </row>
    <row r="30" spans="1:29" x14ac:dyDescent="0.25">
      <c r="A30" s="12" t="s">
        <v>230</v>
      </c>
      <c r="B30" s="13">
        <v>7</v>
      </c>
      <c r="C30" s="13">
        <v>4</v>
      </c>
      <c r="D30" s="13">
        <v>3</v>
      </c>
      <c r="E30" s="13">
        <v>0</v>
      </c>
      <c r="F30" s="4">
        <f t="shared" si="1"/>
        <v>0.5714285714285714</v>
      </c>
      <c r="G30" s="13">
        <v>0</v>
      </c>
      <c r="H30" s="13">
        <v>0</v>
      </c>
      <c r="I30" s="13">
        <v>0</v>
      </c>
      <c r="J30" s="13">
        <v>3</v>
      </c>
      <c r="K30" s="13">
        <v>0</v>
      </c>
      <c r="L30" s="13">
        <v>0</v>
      </c>
      <c r="M30" s="13">
        <v>0</v>
      </c>
      <c r="N30" s="5">
        <f t="shared" si="2"/>
        <v>3</v>
      </c>
      <c r="O30" s="13">
        <v>4</v>
      </c>
      <c r="P30" s="4">
        <f t="shared" si="3"/>
        <v>0.42857142857142855</v>
      </c>
      <c r="Q30" s="13">
        <v>0</v>
      </c>
      <c r="R30" s="13">
        <v>0</v>
      </c>
      <c r="S30" s="56"/>
    </row>
    <row r="31" spans="1:29" s="1" customFormat="1" x14ac:dyDescent="0.25">
      <c r="A31" s="7" t="s">
        <v>268</v>
      </c>
      <c r="B31" s="14">
        <f t="shared" si="0"/>
        <v>3</v>
      </c>
      <c r="C31" s="14">
        <v>3</v>
      </c>
      <c r="D31" s="14">
        <v>0</v>
      </c>
      <c r="E31" s="14">
        <v>0</v>
      </c>
      <c r="F31" s="4">
        <f t="shared" si="1"/>
        <v>1</v>
      </c>
      <c r="G31" s="14">
        <v>0</v>
      </c>
      <c r="H31" s="14">
        <v>0</v>
      </c>
      <c r="I31" s="14">
        <v>0</v>
      </c>
      <c r="J31" s="14">
        <v>1</v>
      </c>
      <c r="K31" s="14">
        <v>0</v>
      </c>
      <c r="L31" s="14">
        <v>0</v>
      </c>
      <c r="M31" s="14">
        <v>0</v>
      </c>
      <c r="N31" s="5">
        <f t="shared" si="2"/>
        <v>1</v>
      </c>
      <c r="O31" s="14">
        <v>2</v>
      </c>
      <c r="P31" s="4">
        <f t="shared" si="3"/>
        <v>0.33333333333333331</v>
      </c>
      <c r="Q31" s="14">
        <v>0</v>
      </c>
      <c r="R31" s="14">
        <v>0</v>
      </c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</row>
    <row r="32" spans="1:29" s="1" customFormat="1" x14ac:dyDescent="0.25">
      <c r="A32" s="7" t="s">
        <v>269</v>
      </c>
      <c r="B32" s="14">
        <v>0</v>
      </c>
      <c r="C32" s="14">
        <v>0</v>
      </c>
      <c r="D32" s="14">
        <v>0</v>
      </c>
      <c r="E32" s="14">
        <v>0</v>
      </c>
      <c r="F32" s="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5">
        <f t="shared" si="2"/>
        <v>0</v>
      </c>
      <c r="O32" s="14">
        <v>0</v>
      </c>
      <c r="P32" s="4">
        <v>0</v>
      </c>
      <c r="Q32" s="14">
        <v>0</v>
      </c>
      <c r="R32" s="14">
        <v>0</v>
      </c>
      <c r="S32" s="56"/>
      <c r="T32" s="57"/>
      <c r="U32" s="57"/>
      <c r="V32" s="57"/>
      <c r="W32" s="57"/>
      <c r="X32" s="57"/>
      <c r="Y32" s="57"/>
      <c r="Z32" s="57"/>
      <c r="AA32" s="57"/>
      <c r="AB32" s="57"/>
      <c r="AC32" s="57"/>
    </row>
    <row r="33" spans="1:29" x14ac:dyDescent="0.25">
      <c r="A33" s="12" t="s">
        <v>231</v>
      </c>
      <c r="B33" s="13">
        <f>C33+D33+E33</f>
        <v>11</v>
      </c>
      <c r="C33" s="13">
        <v>4</v>
      </c>
      <c r="D33" s="13">
        <v>7</v>
      </c>
      <c r="E33" s="13">
        <v>0</v>
      </c>
      <c r="F33" s="4">
        <f t="shared" si="1"/>
        <v>0.36363636363636365</v>
      </c>
      <c r="G33" s="13">
        <v>0</v>
      </c>
      <c r="H33" s="13">
        <v>0</v>
      </c>
      <c r="I33" s="13">
        <v>2</v>
      </c>
      <c r="J33" s="13">
        <v>2</v>
      </c>
      <c r="K33" s="13">
        <v>0</v>
      </c>
      <c r="L33" s="13">
        <v>0</v>
      </c>
      <c r="M33" s="13">
        <v>0</v>
      </c>
      <c r="N33" s="5">
        <f>SUM(G33:M33)</f>
        <v>4</v>
      </c>
      <c r="O33" s="13">
        <v>7</v>
      </c>
      <c r="P33" s="4">
        <f t="shared" si="3"/>
        <v>0.36363636363636365</v>
      </c>
      <c r="Q33" s="13">
        <v>0</v>
      </c>
      <c r="R33" s="13">
        <v>0</v>
      </c>
      <c r="S33" s="56"/>
    </row>
    <row r="34" spans="1:29" x14ac:dyDescent="0.25">
      <c r="A34" s="12" t="s">
        <v>49</v>
      </c>
      <c r="B34" s="13">
        <v>43</v>
      </c>
      <c r="C34" s="13">
        <v>28</v>
      </c>
      <c r="D34" s="13">
        <v>15</v>
      </c>
      <c r="E34" s="13">
        <v>0</v>
      </c>
      <c r="F34" s="4">
        <f t="shared" si="1"/>
        <v>0.65116279069767447</v>
      </c>
      <c r="G34" s="13">
        <v>0</v>
      </c>
      <c r="H34" s="13">
        <v>1</v>
      </c>
      <c r="I34" s="13">
        <v>2</v>
      </c>
      <c r="J34" s="13">
        <v>17</v>
      </c>
      <c r="K34" s="13">
        <v>0</v>
      </c>
      <c r="L34" s="13">
        <v>0</v>
      </c>
      <c r="M34" s="13">
        <v>1</v>
      </c>
      <c r="N34" s="5">
        <f t="shared" si="2"/>
        <v>21</v>
      </c>
      <c r="O34" s="13">
        <v>17</v>
      </c>
      <c r="P34" s="4">
        <f t="shared" si="3"/>
        <v>0.55263157894736847</v>
      </c>
      <c r="Q34" s="13">
        <v>2</v>
      </c>
      <c r="R34" s="13">
        <v>3</v>
      </c>
      <c r="S34" s="56"/>
    </row>
    <row r="35" spans="1:29" s="1" customFormat="1" x14ac:dyDescent="0.25">
      <c r="A35" s="7" t="s">
        <v>162</v>
      </c>
      <c r="B35" s="13">
        <f t="shared" si="0"/>
        <v>6</v>
      </c>
      <c r="C35" s="14">
        <v>4</v>
      </c>
      <c r="D35" s="14">
        <v>2</v>
      </c>
      <c r="E35" s="14">
        <v>0</v>
      </c>
      <c r="F35" s="4">
        <f t="shared" si="1"/>
        <v>0.66666666666666663</v>
      </c>
      <c r="G35" s="14">
        <v>0</v>
      </c>
      <c r="H35" s="14">
        <v>0</v>
      </c>
      <c r="I35" s="14">
        <v>0</v>
      </c>
      <c r="J35" s="14">
        <v>3</v>
      </c>
      <c r="K35" s="14">
        <v>0</v>
      </c>
      <c r="L35" s="13">
        <v>0</v>
      </c>
      <c r="M35" s="14">
        <v>0</v>
      </c>
      <c r="N35" s="5">
        <f t="shared" si="2"/>
        <v>3</v>
      </c>
      <c r="O35" s="14">
        <v>2</v>
      </c>
      <c r="P35" s="4">
        <f t="shared" si="3"/>
        <v>0.6</v>
      </c>
      <c r="Q35" s="14">
        <v>0</v>
      </c>
      <c r="R35" s="14">
        <v>1</v>
      </c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</row>
    <row r="36" spans="1:29" s="1" customFormat="1" x14ac:dyDescent="0.25">
      <c r="A36" s="7" t="s">
        <v>163</v>
      </c>
      <c r="B36" s="13">
        <f t="shared" si="0"/>
        <v>1</v>
      </c>
      <c r="C36" s="14">
        <v>1</v>
      </c>
      <c r="D36" s="14">
        <v>0</v>
      </c>
      <c r="E36" s="14">
        <v>0</v>
      </c>
      <c r="F36" s="4">
        <f t="shared" si="1"/>
        <v>1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3">
        <v>0</v>
      </c>
      <c r="M36" s="14">
        <v>0</v>
      </c>
      <c r="N36" s="5">
        <f t="shared" si="2"/>
        <v>0</v>
      </c>
      <c r="O36" s="14">
        <v>1</v>
      </c>
      <c r="P36" s="4">
        <f t="shared" si="3"/>
        <v>0</v>
      </c>
      <c r="Q36" s="14">
        <v>0</v>
      </c>
      <c r="R36" s="14">
        <v>0</v>
      </c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</row>
    <row r="37" spans="1:29" s="1" customFormat="1" x14ac:dyDescent="0.25">
      <c r="A37" s="7" t="s">
        <v>52</v>
      </c>
      <c r="B37" s="13">
        <f t="shared" si="0"/>
        <v>0</v>
      </c>
      <c r="C37" s="14">
        <v>0</v>
      </c>
      <c r="D37" s="14">
        <v>0</v>
      </c>
      <c r="E37" s="14">
        <v>0</v>
      </c>
      <c r="F37" s="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3">
        <v>0</v>
      </c>
      <c r="M37" s="14">
        <v>0</v>
      </c>
      <c r="N37" s="5">
        <f t="shared" si="2"/>
        <v>0</v>
      </c>
      <c r="O37" s="14">
        <v>0</v>
      </c>
      <c r="P37" s="4">
        <v>0</v>
      </c>
      <c r="Q37" s="14">
        <v>0</v>
      </c>
      <c r="R37" s="14">
        <v>0</v>
      </c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</row>
    <row r="38" spans="1:29" s="1" customFormat="1" x14ac:dyDescent="0.25">
      <c r="A38" s="7" t="s">
        <v>270</v>
      </c>
      <c r="B38" s="13">
        <f t="shared" si="0"/>
        <v>0</v>
      </c>
      <c r="C38" s="14">
        <v>0</v>
      </c>
      <c r="D38" s="14">
        <v>0</v>
      </c>
      <c r="E38" s="14">
        <v>0</v>
      </c>
      <c r="F38" s="4">
        <v>0</v>
      </c>
      <c r="G38" s="14"/>
      <c r="H38" s="14">
        <v>0</v>
      </c>
      <c r="I38" s="14">
        <v>0</v>
      </c>
      <c r="J38" s="14">
        <v>0</v>
      </c>
      <c r="K38" s="14">
        <v>0</v>
      </c>
      <c r="L38" s="13">
        <v>0</v>
      </c>
      <c r="M38" s="14">
        <v>0</v>
      </c>
      <c r="N38" s="5">
        <f t="shared" si="2"/>
        <v>0</v>
      </c>
      <c r="O38" s="14">
        <v>0</v>
      </c>
      <c r="P38" s="4">
        <v>0</v>
      </c>
      <c r="Q38" s="14">
        <v>0</v>
      </c>
      <c r="R38" s="14">
        <v>0</v>
      </c>
      <c r="S38" s="56"/>
      <c r="T38" s="57"/>
      <c r="U38" s="57"/>
      <c r="V38" s="57"/>
      <c r="W38" s="57"/>
      <c r="X38" s="57"/>
      <c r="Y38" s="57"/>
      <c r="Z38" s="57"/>
      <c r="AA38" s="57"/>
      <c r="AB38" s="57"/>
      <c r="AC38" s="57"/>
    </row>
    <row r="39" spans="1:29" s="1" customFormat="1" x14ac:dyDescent="0.25">
      <c r="A39" s="7" t="s">
        <v>53</v>
      </c>
      <c r="B39" s="13">
        <f t="shared" si="0"/>
        <v>20</v>
      </c>
      <c r="C39" s="14">
        <v>15</v>
      </c>
      <c r="D39" s="14">
        <v>5</v>
      </c>
      <c r="E39" s="14">
        <v>0</v>
      </c>
      <c r="F39" s="4">
        <f t="shared" si="1"/>
        <v>0.75</v>
      </c>
      <c r="G39" s="14">
        <v>0</v>
      </c>
      <c r="H39" s="14">
        <v>1</v>
      </c>
      <c r="I39" s="14">
        <v>1</v>
      </c>
      <c r="J39" s="14">
        <v>9</v>
      </c>
      <c r="K39" s="14">
        <v>0</v>
      </c>
      <c r="L39" s="13">
        <v>0</v>
      </c>
      <c r="M39" s="14">
        <v>1</v>
      </c>
      <c r="N39" s="5">
        <f t="shared" si="2"/>
        <v>12</v>
      </c>
      <c r="O39" s="14">
        <v>5</v>
      </c>
      <c r="P39" s="4">
        <f t="shared" si="3"/>
        <v>0.70588235294117652</v>
      </c>
      <c r="Q39" s="14">
        <v>2</v>
      </c>
      <c r="R39" s="14">
        <v>1</v>
      </c>
      <c r="S39" s="56"/>
      <c r="T39" s="57"/>
      <c r="U39" s="57"/>
      <c r="V39" s="57"/>
      <c r="W39" s="57"/>
      <c r="X39" s="57"/>
      <c r="Y39" s="57"/>
      <c r="Z39" s="57"/>
      <c r="AA39" s="57"/>
      <c r="AB39" s="57"/>
      <c r="AC39" s="57"/>
    </row>
    <row r="40" spans="1:29" s="1" customFormat="1" x14ac:dyDescent="0.25">
      <c r="A40" s="12" t="s">
        <v>46</v>
      </c>
      <c r="B40" s="13">
        <v>65</v>
      </c>
      <c r="C40" s="13">
        <v>39</v>
      </c>
      <c r="D40" s="13">
        <v>25</v>
      </c>
      <c r="E40" s="13">
        <v>1</v>
      </c>
      <c r="F40" s="4">
        <f t="shared" si="1"/>
        <v>0.6</v>
      </c>
      <c r="G40" s="13">
        <v>0</v>
      </c>
      <c r="H40" s="13">
        <v>1</v>
      </c>
      <c r="I40" s="13">
        <v>13</v>
      </c>
      <c r="J40" s="13">
        <v>13</v>
      </c>
      <c r="K40" s="13">
        <v>1</v>
      </c>
      <c r="L40" s="13">
        <v>0</v>
      </c>
      <c r="M40" s="14">
        <v>2</v>
      </c>
      <c r="N40" s="5">
        <f t="shared" si="2"/>
        <v>30</v>
      </c>
      <c r="O40" s="14">
        <v>24</v>
      </c>
      <c r="P40" s="4">
        <f t="shared" si="3"/>
        <v>0.55555555555555558</v>
      </c>
      <c r="Q40" s="14">
        <v>7</v>
      </c>
      <c r="R40" s="14">
        <v>4</v>
      </c>
      <c r="S40" s="56"/>
      <c r="T40" s="57"/>
      <c r="U40" s="57"/>
      <c r="V40" s="57"/>
      <c r="W40" s="57"/>
      <c r="X40" s="57"/>
      <c r="Y40" s="57"/>
      <c r="Z40" s="57"/>
      <c r="AA40" s="57"/>
      <c r="AB40" s="57"/>
      <c r="AC40" s="57"/>
    </row>
    <row r="41" spans="1:29" x14ac:dyDescent="0.25">
      <c r="A41" s="12" t="s">
        <v>232</v>
      </c>
      <c r="B41" s="13">
        <f t="shared" si="0"/>
        <v>92</v>
      </c>
      <c r="C41" s="13">
        <v>37</v>
      </c>
      <c r="D41" s="13">
        <v>55</v>
      </c>
      <c r="E41" s="13">
        <v>0</v>
      </c>
      <c r="F41" s="4">
        <f t="shared" si="1"/>
        <v>0.40217391304347827</v>
      </c>
      <c r="G41" s="13">
        <v>0</v>
      </c>
      <c r="H41" s="13">
        <v>5</v>
      </c>
      <c r="I41" s="13">
        <v>28</v>
      </c>
      <c r="J41" s="13">
        <v>13</v>
      </c>
      <c r="K41" s="13">
        <v>1</v>
      </c>
      <c r="L41" s="13">
        <v>0</v>
      </c>
      <c r="M41" s="13">
        <v>4</v>
      </c>
      <c r="N41" s="5">
        <f t="shared" si="2"/>
        <v>51</v>
      </c>
      <c r="O41" s="13">
        <v>30</v>
      </c>
      <c r="P41" s="4">
        <f t="shared" si="3"/>
        <v>0.62962962962962965</v>
      </c>
      <c r="Q41" s="13">
        <v>5</v>
      </c>
      <c r="R41" s="13">
        <v>6</v>
      </c>
      <c r="S41" s="56"/>
    </row>
    <row r="42" spans="1:29" x14ac:dyDescent="0.25">
      <c r="A42" s="12" t="s">
        <v>233</v>
      </c>
      <c r="B42" s="13">
        <f t="shared" si="0"/>
        <v>41</v>
      </c>
      <c r="C42" s="13">
        <v>14</v>
      </c>
      <c r="D42" s="13">
        <v>27</v>
      </c>
      <c r="E42" s="13">
        <v>0</v>
      </c>
      <c r="F42" s="4">
        <f t="shared" si="1"/>
        <v>0.34146341463414637</v>
      </c>
      <c r="G42" s="13">
        <v>0</v>
      </c>
      <c r="H42" s="13">
        <v>1</v>
      </c>
      <c r="I42" s="13">
        <v>3</v>
      </c>
      <c r="J42" s="13">
        <v>6</v>
      </c>
      <c r="K42" s="13">
        <v>1</v>
      </c>
      <c r="L42" s="13">
        <v>0</v>
      </c>
      <c r="M42" s="13">
        <v>2</v>
      </c>
      <c r="N42" s="5">
        <f t="shared" si="2"/>
        <v>13</v>
      </c>
      <c r="O42" s="13">
        <v>25</v>
      </c>
      <c r="P42" s="4">
        <f t="shared" si="3"/>
        <v>0.34210526315789475</v>
      </c>
      <c r="Q42" s="13">
        <v>2</v>
      </c>
      <c r="R42" s="13">
        <v>1</v>
      </c>
      <c r="S42" s="56"/>
    </row>
    <row r="43" spans="1:29" x14ac:dyDescent="0.25">
      <c r="A43" s="12" t="s">
        <v>234</v>
      </c>
      <c r="B43" s="13">
        <f t="shared" si="0"/>
        <v>10</v>
      </c>
      <c r="C43" s="13">
        <v>5</v>
      </c>
      <c r="D43" s="13">
        <v>5</v>
      </c>
      <c r="E43" s="13">
        <v>0</v>
      </c>
      <c r="F43" s="4">
        <f t="shared" si="1"/>
        <v>0.5</v>
      </c>
      <c r="G43" s="13">
        <v>0</v>
      </c>
      <c r="H43" s="13">
        <v>0</v>
      </c>
      <c r="I43" s="13">
        <v>4</v>
      </c>
      <c r="J43" s="13">
        <v>0</v>
      </c>
      <c r="K43" s="13">
        <v>0</v>
      </c>
      <c r="L43" s="13">
        <v>0</v>
      </c>
      <c r="M43" s="13">
        <v>0</v>
      </c>
      <c r="N43" s="5">
        <f t="shared" si="2"/>
        <v>4</v>
      </c>
      <c r="O43" s="13">
        <v>4</v>
      </c>
      <c r="P43" s="4">
        <f t="shared" si="3"/>
        <v>0.5</v>
      </c>
      <c r="Q43" s="13">
        <v>1</v>
      </c>
      <c r="R43" s="13">
        <v>1</v>
      </c>
      <c r="S43" s="56"/>
    </row>
    <row r="44" spans="1:29" x14ac:dyDescent="0.25">
      <c r="A44" s="12" t="s">
        <v>235</v>
      </c>
      <c r="B44" s="13">
        <f t="shared" si="0"/>
        <v>258</v>
      </c>
      <c r="C44" s="13">
        <v>124</v>
      </c>
      <c r="D44" s="13">
        <v>133</v>
      </c>
      <c r="E44" s="13">
        <v>1</v>
      </c>
      <c r="F44" s="4">
        <f t="shared" si="1"/>
        <v>0.48062015503875971</v>
      </c>
      <c r="G44" s="13">
        <v>0</v>
      </c>
      <c r="H44" s="13">
        <v>13</v>
      </c>
      <c r="I44" s="13">
        <v>32</v>
      </c>
      <c r="J44" s="13">
        <v>59</v>
      </c>
      <c r="K44" s="13">
        <v>0</v>
      </c>
      <c r="L44" s="13">
        <v>1</v>
      </c>
      <c r="M44" s="13">
        <v>8</v>
      </c>
      <c r="N44" s="5">
        <f t="shared" si="2"/>
        <v>113</v>
      </c>
      <c r="O44" s="13">
        <v>108</v>
      </c>
      <c r="P44" s="4">
        <f t="shared" si="3"/>
        <v>0.5113122171945701</v>
      </c>
      <c r="Q44" s="13">
        <v>20</v>
      </c>
      <c r="R44" s="13">
        <v>17</v>
      </c>
      <c r="S44" s="56"/>
    </row>
    <row r="45" spans="1:29" x14ac:dyDescent="0.25">
      <c r="A45" s="12" t="s">
        <v>236</v>
      </c>
      <c r="B45" s="13">
        <f t="shared" si="0"/>
        <v>929</v>
      </c>
      <c r="C45" s="13">
        <v>704</v>
      </c>
      <c r="D45" s="13">
        <v>222</v>
      </c>
      <c r="E45" s="13">
        <v>3</v>
      </c>
      <c r="F45" s="4">
        <f t="shared" si="1"/>
        <v>0.75780409041980623</v>
      </c>
      <c r="G45" s="13">
        <v>0</v>
      </c>
      <c r="H45" s="13">
        <v>87</v>
      </c>
      <c r="I45" s="13">
        <v>176</v>
      </c>
      <c r="J45" s="13">
        <v>208</v>
      </c>
      <c r="K45" s="13">
        <v>12</v>
      </c>
      <c r="L45" s="13">
        <v>0</v>
      </c>
      <c r="M45" s="13">
        <v>31</v>
      </c>
      <c r="N45" s="5">
        <f t="shared" si="2"/>
        <v>514</v>
      </c>
      <c r="O45" s="13">
        <v>318</v>
      </c>
      <c r="P45" s="4">
        <f t="shared" si="3"/>
        <v>0.61778846153846156</v>
      </c>
      <c r="Q45" s="13">
        <v>57</v>
      </c>
      <c r="R45" s="13">
        <v>40</v>
      </c>
      <c r="S45" s="56"/>
    </row>
    <row r="46" spans="1:29" s="1" customFormat="1" x14ac:dyDescent="0.25">
      <c r="A46" s="7" t="s">
        <v>125</v>
      </c>
      <c r="B46" s="14">
        <f t="shared" si="0"/>
        <v>0</v>
      </c>
      <c r="C46" s="14">
        <v>0</v>
      </c>
      <c r="D46" s="14">
        <v>0</v>
      </c>
      <c r="E46" s="14">
        <v>0</v>
      </c>
      <c r="F46" s="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3">
        <v>0</v>
      </c>
      <c r="M46" s="14">
        <v>0</v>
      </c>
      <c r="N46" s="5">
        <f t="shared" si="2"/>
        <v>0</v>
      </c>
      <c r="O46" s="14">
        <v>0</v>
      </c>
      <c r="P46" s="4">
        <v>0</v>
      </c>
      <c r="Q46" s="14">
        <v>0</v>
      </c>
      <c r="R46" s="14">
        <v>0</v>
      </c>
      <c r="S46" s="56"/>
      <c r="T46" s="57"/>
      <c r="U46" s="57"/>
      <c r="V46" s="57"/>
      <c r="W46" s="57"/>
      <c r="X46" s="57"/>
      <c r="Y46" s="57"/>
      <c r="Z46" s="57"/>
      <c r="AA46" s="57"/>
      <c r="AB46" s="57"/>
      <c r="AC46" s="57"/>
    </row>
    <row r="47" spans="1:29" s="1" customFormat="1" x14ac:dyDescent="0.25">
      <c r="A47" s="7" t="s">
        <v>126</v>
      </c>
      <c r="B47" s="14">
        <f t="shared" si="0"/>
        <v>0</v>
      </c>
      <c r="C47" s="14">
        <v>0</v>
      </c>
      <c r="D47" s="14">
        <v>0</v>
      </c>
      <c r="E47" s="14">
        <v>0</v>
      </c>
      <c r="F47" s="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3">
        <v>0</v>
      </c>
      <c r="M47" s="14">
        <v>0</v>
      </c>
      <c r="N47" s="5">
        <f t="shared" si="2"/>
        <v>0</v>
      </c>
      <c r="O47" s="14">
        <v>0</v>
      </c>
      <c r="P47" s="4">
        <v>0</v>
      </c>
      <c r="Q47" s="14">
        <v>0</v>
      </c>
      <c r="R47" s="14">
        <v>0</v>
      </c>
      <c r="S47" s="56"/>
      <c r="T47" s="57"/>
      <c r="U47" s="57"/>
      <c r="V47" s="57"/>
      <c r="W47" s="57"/>
      <c r="X47" s="57"/>
      <c r="Y47" s="57"/>
      <c r="Z47" s="57"/>
      <c r="AA47" s="57"/>
      <c r="AB47" s="57"/>
      <c r="AC47" s="57"/>
    </row>
    <row r="48" spans="1:29" x14ac:dyDescent="0.25">
      <c r="A48" s="12" t="s">
        <v>61</v>
      </c>
      <c r="B48" s="13">
        <f t="shared" si="0"/>
        <v>144</v>
      </c>
      <c r="C48" s="13">
        <v>104</v>
      </c>
      <c r="D48" s="13">
        <v>39</v>
      </c>
      <c r="E48" s="13">
        <v>1</v>
      </c>
      <c r="F48" s="4">
        <f t="shared" si="1"/>
        <v>0.72222222222222221</v>
      </c>
      <c r="G48" s="13">
        <v>1</v>
      </c>
      <c r="H48" s="13">
        <v>8</v>
      </c>
      <c r="I48" s="13">
        <v>34</v>
      </c>
      <c r="J48" s="13">
        <v>29</v>
      </c>
      <c r="K48" s="13">
        <v>6</v>
      </c>
      <c r="L48" s="13">
        <v>0</v>
      </c>
      <c r="M48" s="13">
        <v>7</v>
      </c>
      <c r="N48" s="5">
        <f t="shared" si="2"/>
        <v>85</v>
      </c>
      <c r="O48" s="13">
        <v>41</v>
      </c>
      <c r="P48" s="4">
        <f t="shared" si="3"/>
        <v>0.67460317460317465</v>
      </c>
      <c r="Q48" s="13">
        <v>7</v>
      </c>
      <c r="R48" s="13">
        <v>11</v>
      </c>
      <c r="S48" s="56"/>
    </row>
    <row r="49" spans="1:29" x14ac:dyDescent="0.25">
      <c r="A49" s="12" t="s">
        <v>237</v>
      </c>
      <c r="B49" s="13">
        <f t="shared" si="0"/>
        <v>162</v>
      </c>
      <c r="C49" s="13">
        <v>109</v>
      </c>
      <c r="D49" s="13">
        <v>53</v>
      </c>
      <c r="E49" s="13">
        <v>0</v>
      </c>
      <c r="F49" s="4">
        <f t="shared" si="1"/>
        <v>0.6728395061728395</v>
      </c>
      <c r="G49" s="13">
        <v>0</v>
      </c>
      <c r="H49" s="13">
        <v>12</v>
      </c>
      <c r="I49" s="13">
        <v>52</v>
      </c>
      <c r="J49" s="13">
        <v>27</v>
      </c>
      <c r="K49" s="13">
        <v>6</v>
      </c>
      <c r="L49" s="13">
        <v>0</v>
      </c>
      <c r="M49" s="13">
        <v>7</v>
      </c>
      <c r="N49" s="5">
        <f t="shared" si="2"/>
        <v>104</v>
      </c>
      <c r="O49" s="13">
        <v>46</v>
      </c>
      <c r="P49" s="4">
        <f t="shared" si="3"/>
        <v>0.69333333333333336</v>
      </c>
      <c r="Q49" s="13">
        <v>3</v>
      </c>
      <c r="R49" s="13">
        <v>9</v>
      </c>
      <c r="S49" s="56"/>
    </row>
    <row r="50" spans="1:29" x14ac:dyDescent="0.25">
      <c r="A50" s="12" t="s">
        <v>238</v>
      </c>
      <c r="B50" s="13">
        <f t="shared" si="0"/>
        <v>51</v>
      </c>
      <c r="C50" s="13">
        <v>30</v>
      </c>
      <c r="D50" s="13">
        <v>21</v>
      </c>
      <c r="E50" s="13">
        <v>0</v>
      </c>
      <c r="F50" s="4">
        <f t="shared" si="1"/>
        <v>0.58823529411764708</v>
      </c>
      <c r="G50" s="13">
        <v>0</v>
      </c>
      <c r="H50" s="13">
        <v>0</v>
      </c>
      <c r="I50" s="13">
        <v>12</v>
      </c>
      <c r="J50" s="13">
        <v>8</v>
      </c>
      <c r="K50" s="13">
        <v>0</v>
      </c>
      <c r="L50" s="13">
        <v>0</v>
      </c>
      <c r="M50" s="13">
        <v>4</v>
      </c>
      <c r="N50" s="5">
        <f t="shared" si="2"/>
        <v>24</v>
      </c>
      <c r="O50" s="13">
        <v>22</v>
      </c>
      <c r="P50" s="4">
        <f t="shared" si="3"/>
        <v>0.52173913043478259</v>
      </c>
      <c r="Q50" s="13">
        <v>2</v>
      </c>
      <c r="R50" s="13">
        <v>3</v>
      </c>
      <c r="S50" s="56"/>
    </row>
    <row r="51" spans="1:29" x14ac:dyDescent="0.25">
      <c r="A51" s="12" t="s">
        <v>239</v>
      </c>
      <c r="B51" s="13">
        <f t="shared" si="0"/>
        <v>39</v>
      </c>
      <c r="C51" s="13">
        <v>38</v>
      </c>
      <c r="D51" s="13">
        <v>1</v>
      </c>
      <c r="E51" s="13">
        <v>0</v>
      </c>
      <c r="F51" s="4">
        <f t="shared" si="1"/>
        <v>0.97435897435897434</v>
      </c>
      <c r="G51" s="13">
        <v>0</v>
      </c>
      <c r="H51" s="13">
        <v>5</v>
      </c>
      <c r="I51" s="13">
        <v>6</v>
      </c>
      <c r="J51" s="13">
        <v>13</v>
      </c>
      <c r="K51" s="13">
        <v>0</v>
      </c>
      <c r="L51" s="13">
        <v>0</v>
      </c>
      <c r="M51" s="13">
        <v>1</v>
      </c>
      <c r="N51" s="5">
        <f t="shared" si="2"/>
        <v>25</v>
      </c>
      <c r="O51" s="13">
        <v>13</v>
      </c>
      <c r="P51" s="4">
        <f t="shared" si="3"/>
        <v>0.65789473684210531</v>
      </c>
      <c r="Q51" s="13">
        <v>0</v>
      </c>
      <c r="R51" s="13">
        <v>1</v>
      </c>
      <c r="S51" s="56"/>
    </row>
    <row r="52" spans="1:29" s="1" customFormat="1" x14ac:dyDescent="0.25">
      <c r="A52" s="7" t="s">
        <v>162</v>
      </c>
      <c r="B52" s="14">
        <f>C52+D52+E52</f>
        <v>0</v>
      </c>
      <c r="C52" s="14">
        <v>0</v>
      </c>
      <c r="D52" s="14">
        <v>0</v>
      </c>
      <c r="E52" s="14">
        <v>0</v>
      </c>
      <c r="F52" s="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3">
        <v>0</v>
      </c>
      <c r="M52" s="14">
        <v>0</v>
      </c>
      <c r="N52" s="5">
        <f t="shared" si="2"/>
        <v>0</v>
      </c>
      <c r="O52" s="14">
        <v>0</v>
      </c>
      <c r="P52" s="4">
        <v>0</v>
      </c>
      <c r="Q52" s="14">
        <v>0</v>
      </c>
      <c r="R52" s="14">
        <v>0</v>
      </c>
      <c r="S52" s="56"/>
      <c r="T52" s="57"/>
      <c r="U52" s="57"/>
      <c r="V52" s="57"/>
      <c r="W52" s="57"/>
      <c r="X52" s="57"/>
      <c r="Y52" s="57"/>
      <c r="Z52" s="57"/>
      <c r="AA52" s="57"/>
      <c r="AB52" s="57"/>
      <c r="AC52" s="57"/>
    </row>
    <row r="53" spans="1:29" x14ac:dyDescent="0.25">
      <c r="A53" s="12" t="s">
        <v>271</v>
      </c>
      <c r="B53" s="13">
        <f t="shared" si="0"/>
        <v>3</v>
      </c>
      <c r="C53" s="13">
        <v>1</v>
      </c>
      <c r="D53" s="13">
        <v>2</v>
      </c>
      <c r="E53" s="13">
        <v>0</v>
      </c>
      <c r="F53" s="4">
        <f t="shared" si="1"/>
        <v>0.33333333333333331</v>
      </c>
      <c r="G53" s="13">
        <v>0</v>
      </c>
      <c r="H53" s="13">
        <v>1</v>
      </c>
      <c r="I53" s="13">
        <v>0</v>
      </c>
      <c r="J53" s="13">
        <v>0</v>
      </c>
      <c r="K53" s="13">
        <v>0</v>
      </c>
      <c r="L53" s="13">
        <v>0</v>
      </c>
      <c r="M53" s="13">
        <v>1</v>
      </c>
      <c r="N53" s="5">
        <f t="shared" si="2"/>
        <v>2</v>
      </c>
      <c r="O53" s="13">
        <v>1</v>
      </c>
      <c r="P53" s="4">
        <f t="shared" si="3"/>
        <v>0.66666666666666663</v>
      </c>
      <c r="Q53" s="13">
        <v>0</v>
      </c>
      <c r="R53" s="13">
        <v>0</v>
      </c>
      <c r="S53" s="56"/>
    </row>
    <row r="54" spans="1:29" x14ac:dyDescent="0.25">
      <c r="A54" s="12" t="s">
        <v>240</v>
      </c>
      <c r="B54" s="13">
        <f t="shared" si="0"/>
        <v>826</v>
      </c>
      <c r="C54" s="13">
        <v>405</v>
      </c>
      <c r="D54" s="13">
        <v>420</v>
      </c>
      <c r="E54" s="13">
        <v>1</v>
      </c>
      <c r="F54" s="4">
        <f t="shared" si="1"/>
        <v>0.49031476997578693</v>
      </c>
      <c r="G54" s="13">
        <v>4</v>
      </c>
      <c r="H54" s="13">
        <v>99</v>
      </c>
      <c r="I54" s="13">
        <v>153</v>
      </c>
      <c r="J54" s="13">
        <v>177</v>
      </c>
      <c r="K54" s="13">
        <v>8</v>
      </c>
      <c r="L54" s="13">
        <v>1</v>
      </c>
      <c r="M54" s="13">
        <v>27</v>
      </c>
      <c r="N54" s="5">
        <f t="shared" si="2"/>
        <v>469</v>
      </c>
      <c r="O54" s="13">
        <v>247</v>
      </c>
      <c r="P54" s="4">
        <f t="shared" si="3"/>
        <v>0.6550279329608939</v>
      </c>
      <c r="Q54" s="13">
        <v>81</v>
      </c>
      <c r="R54" s="13">
        <v>29</v>
      </c>
      <c r="S54" s="56"/>
    </row>
    <row r="55" spans="1:29" s="3" customFormat="1" x14ac:dyDescent="0.25">
      <c r="A55" s="35" t="s">
        <v>66</v>
      </c>
      <c r="B55" s="23">
        <f>B5+B6+B7+B8+B9+B10+B11+B14+B15+B16+B17+B20+B21+B26+B27+B28+B29+B30+B33+B34+B40+B41+B42+B43+B44+B45+B48+B49+B50+B51+B53+B54</f>
        <v>4860</v>
      </c>
      <c r="C55" s="23">
        <f t="shared" ref="C55:R55" si="4">C5+C6+C7+C8+C9+C10+C11+C14+C15+C16+C17+C20+C21+C26+C27+C28+C29+C30+C33+C34+C40+C41+C42+C43+C44+C45+C48+C49+C50+C51+C53+C54</f>
        <v>2777</v>
      </c>
      <c r="D55" s="23">
        <f t="shared" si="4"/>
        <v>2066</v>
      </c>
      <c r="E55" s="23">
        <f t="shared" si="4"/>
        <v>17</v>
      </c>
      <c r="F55" s="24">
        <f t="shared" si="1"/>
        <v>0.57139917695473252</v>
      </c>
      <c r="G55" s="23">
        <f t="shared" si="4"/>
        <v>8</v>
      </c>
      <c r="H55" s="23">
        <f t="shared" si="4"/>
        <v>408</v>
      </c>
      <c r="I55" s="23">
        <f t="shared" si="4"/>
        <v>858</v>
      </c>
      <c r="J55" s="23">
        <f t="shared" si="4"/>
        <v>946</v>
      </c>
      <c r="K55" s="23">
        <f t="shared" si="4"/>
        <v>66</v>
      </c>
      <c r="L55" s="23">
        <f t="shared" si="4"/>
        <v>2</v>
      </c>
      <c r="M55" s="23">
        <f t="shared" si="4"/>
        <v>171</v>
      </c>
      <c r="N55" s="23">
        <f t="shared" si="4"/>
        <v>2459</v>
      </c>
      <c r="O55" s="23">
        <f t="shared" si="4"/>
        <v>1748</v>
      </c>
      <c r="P55" s="24">
        <f t="shared" si="3"/>
        <v>0.5845020204421203</v>
      </c>
      <c r="Q55" s="23">
        <f t="shared" si="4"/>
        <v>417</v>
      </c>
      <c r="R55" s="23">
        <f t="shared" si="4"/>
        <v>236</v>
      </c>
      <c r="S55" s="58"/>
    </row>
    <row r="56" spans="1:29" ht="15.75" x14ac:dyDescent="0.25">
      <c r="A56" s="27" t="s">
        <v>67</v>
      </c>
      <c r="B56" s="13"/>
      <c r="C56" s="13"/>
      <c r="D56" s="13"/>
      <c r="E56" s="13"/>
      <c r="F56" s="4"/>
      <c r="G56" s="13"/>
      <c r="H56" s="13"/>
      <c r="I56" s="13"/>
      <c r="J56" s="13"/>
      <c r="K56" s="13"/>
      <c r="L56" s="13"/>
      <c r="M56" s="13"/>
      <c r="N56" s="5"/>
      <c r="O56" s="13"/>
      <c r="P56" s="4"/>
      <c r="Q56" s="13"/>
      <c r="R56" s="13"/>
      <c r="S56" s="56"/>
    </row>
    <row r="57" spans="1:29" x14ac:dyDescent="0.25">
      <c r="A57" s="12" t="s">
        <v>241</v>
      </c>
      <c r="B57" s="13">
        <f t="shared" ref="B57:B64" si="5">C57+D57+E57</f>
        <v>217</v>
      </c>
      <c r="C57" s="13">
        <v>127</v>
      </c>
      <c r="D57" s="13">
        <v>88</v>
      </c>
      <c r="E57" s="13">
        <v>2</v>
      </c>
      <c r="F57" s="4">
        <f t="shared" si="1"/>
        <v>0.58525345622119818</v>
      </c>
      <c r="G57" s="13">
        <v>1</v>
      </c>
      <c r="H57" s="13">
        <v>40</v>
      </c>
      <c r="I57" s="13">
        <v>38</v>
      </c>
      <c r="J57" s="13">
        <v>32</v>
      </c>
      <c r="K57" s="13">
        <v>1</v>
      </c>
      <c r="L57" s="13">
        <v>0</v>
      </c>
      <c r="M57" s="13">
        <v>8</v>
      </c>
      <c r="N57" s="5">
        <f t="shared" si="2"/>
        <v>120</v>
      </c>
      <c r="O57" s="13">
        <v>71</v>
      </c>
      <c r="P57" s="4">
        <f t="shared" si="3"/>
        <v>0.62827225130890052</v>
      </c>
      <c r="Q57" s="13">
        <v>21</v>
      </c>
      <c r="R57" s="13">
        <v>5</v>
      </c>
      <c r="S57" s="56"/>
    </row>
    <row r="58" spans="1:29" s="1" customFormat="1" x14ac:dyDescent="0.25">
      <c r="A58" s="7" t="s">
        <v>137</v>
      </c>
      <c r="B58" s="14">
        <f t="shared" si="5"/>
        <v>0</v>
      </c>
      <c r="C58" s="14">
        <v>0</v>
      </c>
      <c r="D58" s="14">
        <v>0</v>
      </c>
      <c r="E58" s="14">
        <v>0</v>
      </c>
      <c r="F58" s="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5">
        <f t="shared" si="2"/>
        <v>0</v>
      </c>
      <c r="O58" s="14">
        <v>0</v>
      </c>
      <c r="P58" s="4">
        <v>0</v>
      </c>
      <c r="Q58" s="14">
        <v>0</v>
      </c>
      <c r="R58" s="14">
        <v>0</v>
      </c>
      <c r="S58" s="56"/>
      <c r="T58" s="57"/>
      <c r="U58" s="57"/>
      <c r="V58" s="57"/>
      <c r="W58" s="57"/>
      <c r="X58" s="57"/>
      <c r="Y58" s="57"/>
      <c r="Z58" s="57"/>
      <c r="AA58" s="57"/>
      <c r="AB58" s="57"/>
      <c r="AC58" s="57"/>
    </row>
    <row r="59" spans="1:29" x14ac:dyDescent="0.25">
      <c r="A59" s="12" t="s">
        <v>242</v>
      </c>
      <c r="B59" s="13">
        <v>1260</v>
      </c>
      <c r="C59" s="13">
        <v>853</v>
      </c>
      <c r="D59" s="13">
        <v>406</v>
      </c>
      <c r="E59" s="13">
        <v>1</v>
      </c>
      <c r="F59" s="4">
        <f t="shared" si="1"/>
        <v>0.67698412698412702</v>
      </c>
      <c r="G59" s="13">
        <v>1</v>
      </c>
      <c r="H59" s="13">
        <v>215</v>
      </c>
      <c r="I59" s="13">
        <v>233</v>
      </c>
      <c r="J59" s="13">
        <v>248</v>
      </c>
      <c r="K59" s="13">
        <v>22</v>
      </c>
      <c r="L59" s="13">
        <v>0</v>
      </c>
      <c r="M59" s="13">
        <v>45</v>
      </c>
      <c r="N59" s="5">
        <f t="shared" si="2"/>
        <v>764</v>
      </c>
      <c r="O59" s="13">
        <v>347</v>
      </c>
      <c r="P59" s="4">
        <f t="shared" si="3"/>
        <v>0.68766876687668765</v>
      </c>
      <c r="Q59" s="13">
        <v>84</v>
      </c>
      <c r="R59" s="13">
        <v>65</v>
      </c>
      <c r="S59" s="56"/>
    </row>
    <row r="60" spans="1:29" s="1" customFormat="1" x14ac:dyDescent="0.25">
      <c r="A60" s="7" t="s">
        <v>71</v>
      </c>
      <c r="B60" s="14">
        <f t="shared" si="5"/>
        <v>17</v>
      </c>
      <c r="C60" s="14">
        <v>8</v>
      </c>
      <c r="D60" s="14">
        <v>9</v>
      </c>
      <c r="E60" s="14">
        <v>0</v>
      </c>
      <c r="F60" s="4">
        <f t="shared" si="1"/>
        <v>0.47058823529411764</v>
      </c>
      <c r="G60" s="14">
        <v>0</v>
      </c>
      <c r="H60" s="14">
        <v>7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5">
        <f t="shared" si="2"/>
        <v>8</v>
      </c>
      <c r="O60" s="14">
        <v>5</v>
      </c>
      <c r="P60" s="4">
        <f t="shared" si="3"/>
        <v>0.61538461538461542</v>
      </c>
      <c r="Q60" s="14">
        <v>1</v>
      </c>
      <c r="R60" s="14">
        <v>3</v>
      </c>
      <c r="S60" s="56"/>
      <c r="T60" s="57"/>
      <c r="U60" s="57"/>
      <c r="V60" s="57"/>
      <c r="W60" s="57"/>
      <c r="X60" s="57"/>
      <c r="Y60" s="57"/>
      <c r="Z60" s="57"/>
      <c r="AA60" s="57"/>
      <c r="AB60" s="57"/>
      <c r="AC60" s="57"/>
    </row>
    <row r="61" spans="1:29" s="1" customFormat="1" x14ac:dyDescent="0.25">
      <c r="A61" s="7" t="s">
        <v>272</v>
      </c>
      <c r="B61" s="14">
        <f>C61+D61+E61</f>
        <v>0</v>
      </c>
      <c r="C61" s="14">
        <v>0</v>
      </c>
      <c r="D61" s="14">
        <v>0</v>
      </c>
      <c r="E61" s="14">
        <v>0</v>
      </c>
      <c r="F61" s="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5">
        <f t="shared" si="2"/>
        <v>0</v>
      </c>
      <c r="O61" s="14">
        <v>0</v>
      </c>
      <c r="P61" s="4">
        <v>0</v>
      </c>
      <c r="Q61" s="14">
        <v>0</v>
      </c>
      <c r="R61" s="14">
        <v>0</v>
      </c>
      <c r="S61" s="56"/>
      <c r="T61" s="57"/>
      <c r="U61" s="57"/>
      <c r="V61" s="57"/>
      <c r="W61" s="57"/>
      <c r="X61" s="57"/>
      <c r="Y61" s="57"/>
      <c r="Z61" s="57"/>
      <c r="AA61" s="57"/>
      <c r="AB61" s="57"/>
      <c r="AC61" s="57"/>
    </row>
    <row r="62" spans="1:29" x14ac:dyDescent="0.25">
      <c r="A62" s="12" t="s">
        <v>243</v>
      </c>
      <c r="B62" s="13">
        <f t="shared" si="5"/>
        <v>102</v>
      </c>
      <c r="C62" s="13">
        <v>48</v>
      </c>
      <c r="D62" s="13">
        <v>53</v>
      </c>
      <c r="E62" s="13">
        <v>1</v>
      </c>
      <c r="F62" s="4">
        <f t="shared" si="1"/>
        <v>0.47058823529411764</v>
      </c>
      <c r="G62" s="13">
        <v>0</v>
      </c>
      <c r="H62" s="13">
        <v>16</v>
      </c>
      <c r="I62" s="13">
        <v>8</v>
      </c>
      <c r="J62" s="13">
        <v>21</v>
      </c>
      <c r="K62" s="13">
        <v>1</v>
      </c>
      <c r="L62" s="13">
        <v>0</v>
      </c>
      <c r="M62" s="13">
        <v>3</v>
      </c>
      <c r="N62" s="5">
        <f t="shared" si="2"/>
        <v>49</v>
      </c>
      <c r="O62" s="13">
        <v>28</v>
      </c>
      <c r="P62" s="4">
        <f t="shared" si="3"/>
        <v>0.63636363636363635</v>
      </c>
      <c r="Q62" s="13">
        <v>18</v>
      </c>
      <c r="R62" s="13">
        <v>7</v>
      </c>
      <c r="S62" s="56"/>
    </row>
    <row r="63" spans="1:29" s="1" customFormat="1" x14ac:dyDescent="0.25">
      <c r="A63" s="7" t="s">
        <v>71</v>
      </c>
      <c r="B63" s="14">
        <f t="shared" si="5"/>
        <v>0</v>
      </c>
      <c r="C63" s="14">
        <v>0</v>
      </c>
      <c r="D63" s="14">
        <v>0</v>
      </c>
      <c r="E63" s="14">
        <v>0</v>
      </c>
      <c r="F63" s="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5">
        <f t="shared" ref="N63:N109" si="6">SUM(G63:M63)</f>
        <v>0</v>
      </c>
      <c r="O63" s="14">
        <v>0</v>
      </c>
      <c r="P63" s="4">
        <v>0</v>
      </c>
      <c r="Q63" s="14">
        <v>0</v>
      </c>
      <c r="R63" s="14">
        <v>0</v>
      </c>
      <c r="S63" s="56"/>
      <c r="T63" s="57"/>
      <c r="U63" s="57"/>
      <c r="V63" s="57"/>
      <c r="W63" s="57"/>
      <c r="X63" s="57"/>
      <c r="Y63" s="57"/>
      <c r="Z63" s="57"/>
      <c r="AA63" s="57"/>
      <c r="AB63" s="57"/>
      <c r="AC63" s="57"/>
    </row>
    <row r="64" spans="1:29" x14ac:dyDescent="0.25">
      <c r="A64" s="12" t="s">
        <v>73</v>
      </c>
      <c r="B64" s="13">
        <f t="shared" si="5"/>
        <v>44</v>
      </c>
      <c r="C64" s="13">
        <v>5</v>
      </c>
      <c r="D64" s="13">
        <v>37</v>
      </c>
      <c r="E64" s="13">
        <v>2</v>
      </c>
      <c r="F64" s="4">
        <f t="shared" si="1"/>
        <v>0.11363636363636363</v>
      </c>
      <c r="G64" s="13">
        <v>0</v>
      </c>
      <c r="H64" s="13">
        <v>8</v>
      </c>
      <c r="I64" s="13">
        <v>6</v>
      </c>
      <c r="J64" s="13">
        <v>6</v>
      </c>
      <c r="K64" s="13">
        <v>0</v>
      </c>
      <c r="L64" s="13">
        <v>0</v>
      </c>
      <c r="M64" s="13">
        <v>0</v>
      </c>
      <c r="N64" s="5">
        <f t="shared" si="6"/>
        <v>20</v>
      </c>
      <c r="O64" s="13">
        <v>10</v>
      </c>
      <c r="P64" s="4">
        <f t="shared" si="3"/>
        <v>0.66666666666666663</v>
      </c>
      <c r="Q64" s="13">
        <v>7</v>
      </c>
      <c r="R64" s="13">
        <v>7</v>
      </c>
      <c r="S64" s="56"/>
    </row>
    <row r="65" spans="1:29" x14ac:dyDescent="0.25">
      <c r="A65" s="12" t="s">
        <v>244</v>
      </c>
      <c r="B65" s="13">
        <f t="shared" ref="B65:B68" si="7">C65+D65+E65</f>
        <v>573</v>
      </c>
      <c r="C65" s="13">
        <v>73</v>
      </c>
      <c r="D65" s="13">
        <v>499</v>
      </c>
      <c r="E65" s="13">
        <v>1</v>
      </c>
      <c r="F65" s="4">
        <f t="shared" si="1"/>
        <v>0.12739965095986039</v>
      </c>
      <c r="G65" s="13">
        <v>1</v>
      </c>
      <c r="H65" s="13">
        <v>163</v>
      </c>
      <c r="I65" s="13">
        <v>60</v>
      </c>
      <c r="J65" s="13">
        <v>58</v>
      </c>
      <c r="K65" s="13">
        <v>5</v>
      </c>
      <c r="L65" s="13">
        <v>0</v>
      </c>
      <c r="M65" s="13">
        <v>15</v>
      </c>
      <c r="N65" s="5">
        <f t="shared" si="6"/>
        <v>302</v>
      </c>
      <c r="O65" s="13">
        <v>133</v>
      </c>
      <c r="P65" s="4">
        <f t="shared" si="3"/>
        <v>0.69425287356321841</v>
      </c>
      <c r="Q65" s="13">
        <v>100</v>
      </c>
      <c r="R65" s="13">
        <v>38</v>
      </c>
      <c r="S65" s="56"/>
    </row>
    <row r="66" spans="1:29" x14ac:dyDescent="0.25">
      <c r="A66" s="12" t="s">
        <v>75</v>
      </c>
      <c r="B66" s="13">
        <f t="shared" si="7"/>
        <v>107</v>
      </c>
      <c r="C66" s="13">
        <v>6</v>
      </c>
      <c r="D66" s="13">
        <v>101</v>
      </c>
      <c r="E66" s="13">
        <v>0</v>
      </c>
      <c r="F66" s="4">
        <f t="shared" si="1"/>
        <v>5.6074766355140186E-2</v>
      </c>
      <c r="G66" s="13">
        <v>0</v>
      </c>
      <c r="H66" s="13">
        <v>21</v>
      </c>
      <c r="I66" s="13">
        <v>13</v>
      </c>
      <c r="J66" s="13">
        <v>11</v>
      </c>
      <c r="K66" s="13">
        <v>2</v>
      </c>
      <c r="L66" s="13">
        <v>0</v>
      </c>
      <c r="M66" s="13">
        <v>2</v>
      </c>
      <c r="N66" s="5">
        <f t="shared" si="6"/>
        <v>49</v>
      </c>
      <c r="O66" s="13">
        <v>30</v>
      </c>
      <c r="P66" s="4">
        <f t="shared" si="3"/>
        <v>0.620253164556962</v>
      </c>
      <c r="Q66" s="13">
        <v>18</v>
      </c>
      <c r="R66" s="13">
        <v>10</v>
      </c>
      <c r="S66" s="56"/>
    </row>
    <row r="67" spans="1:29" x14ac:dyDescent="0.25">
      <c r="A67" s="12" t="s">
        <v>245</v>
      </c>
      <c r="B67" s="13">
        <f t="shared" si="7"/>
        <v>5</v>
      </c>
      <c r="C67" s="13">
        <v>1</v>
      </c>
      <c r="D67" s="13">
        <v>4</v>
      </c>
      <c r="E67" s="13">
        <v>0</v>
      </c>
      <c r="F67" s="4">
        <f t="shared" si="1"/>
        <v>0.2</v>
      </c>
      <c r="G67" s="13">
        <v>0</v>
      </c>
      <c r="H67" s="13">
        <v>0</v>
      </c>
      <c r="I67" s="13">
        <v>1</v>
      </c>
      <c r="J67" s="13">
        <v>2</v>
      </c>
      <c r="K67" s="13">
        <v>0</v>
      </c>
      <c r="L67" s="13">
        <v>0</v>
      </c>
      <c r="M67" s="13">
        <v>0</v>
      </c>
      <c r="N67" s="5">
        <f t="shared" si="6"/>
        <v>3</v>
      </c>
      <c r="O67" s="13">
        <v>1</v>
      </c>
      <c r="P67" s="4">
        <f t="shared" si="3"/>
        <v>0.75</v>
      </c>
      <c r="Q67" s="13">
        <v>1</v>
      </c>
      <c r="R67" s="13">
        <v>0</v>
      </c>
      <c r="S67" s="56"/>
    </row>
    <row r="68" spans="1:29" x14ac:dyDescent="0.25">
      <c r="A68" s="12" t="s">
        <v>246</v>
      </c>
      <c r="B68" s="13">
        <f t="shared" si="7"/>
        <v>78</v>
      </c>
      <c r="C68" s="13">
        <v>9</v>
      </c>
      <c r="D68" s="13">
        <v>69</v>
      </c>
      <c r="E68" s="13">
        <v>0</v>
      </c>
      <c r="F68" s="4">
        <f t="shared" si="1"/>
        <v>0.11538461538461539</v>
      </c>
      <c r="G68" s="13">
        <v>0</v>
      </c>
      <c r="H68" s="13">
        <v>13</v>
      </c>
      <c r="I68" s="13">
        <v>11</v>
      </c>
      <c r="J68" s="13">
        <v>17</v>
      </c>
      <c r="K68" s="13">
        <v>2</v>
      </c>
      <c r="L68" s="13">
        <v>0</v>
      </c>
      <c r="M68" s="13">
        <v>0</v>
      </c>
      <c r="N68" s="5">
        <f t="shared" si="6"/>
        <v>43</v>
      </c>
      <c r="O68" s="13">
        <v>21</v>
      </c>
      <c r="P68" s="4">
        <f t="shared" si="3"/>
        <v>0.671875</v>
      </c>
      <c r="Q68" s="13">
        <v>11</v>
      </c>
      <c r="R68" s="13">
        <v>3</v>
      </c>
      <c r="S68" s="56"/>
    </row>
    <row r="69" spans="1:29" x14ac:dyDescent="0.25">
      <c r="A69" s="12" t="s">
        <v>247</v>
      </c>
      <c r="B69" s="13">
        <v>351</v>
      </c>
      <c r="C69" s="13">
        <v>43</v>
      </c>
      <c r="D69" s="13">
        <v>308</v>
      </c>
      <c r="E69" s="13">
        <v>0</v>
      </c>
      <c r="F69" s="4">
        <f t="shared" ref="F69:F124" si="8">C69/B69</f>
        <v>0.12250712250712251</v>
      </c>
      <c r="G69" s="13">
        <v>0</v>
      </c>
      <c r="H69" s="13">
        <v>106</v>
      </c>
      <c r="I69" s="13">
        <v>65</v>
      </c>
      <c r="J69" s="13">
        <v>36</v>
      </c>
      <c r="K69" s="13">
        <v>2</v>
      </c>
      <c r="L69" s="13">
        <v>0</v>
      </c>
      <c r="M69" s="13">
        <v>10</v>
      </c>
      <c r="N69" s="5">
        <f t="shared" si="6"/>
        <v>219</v>
      </c>
      <c r="O69" s="13">
        <v>75</v>
      </c>
      <c r="P69" s="4">
        <f t="shared" ref="P69:P124" si="9">N69/(N69+O69)</f>
        <v>0.74489795918367352</v>
      </c>
      <c r="Q69" s="13">
        <v>33</v>
      </c>
      <c r="R69" s="13">
        <v>24</v>
      </c>
      <c r="S69" s="56"/>
    </row>
    <row r="70" spans="1:29" s="1" customFormat="1" x14ac:dyDescent="0.25">
      <c r="A70" s="7" t="s">
        <v>83</v>
      </c>
      <c r="B70" s="14">
        <f t="shared" ref="B70:B76" si="10">C70+D70+E70</f>
        <v>35</v>
      </c>
      <c r="C70" s="14">
        <v>11</v>
      </c>
      <c r="D70" s="14">
        <v>24</v>
      </c>
      <c r="E70" s="14">
        <v>0</v>
      </c>
      <c r="F70" s="4">
        <f t="shared" si="8"/>
        <v>0.31428571428571428</v>
      </c>
      <c r="G70" s="14">
        <v>0</v>
      </c>
      <c r="H70" s="14">
        <v>13</v>
      </c>
      <c r="I70" s="14">
        <v>4</v>
      </c>
      <c r="J70" s="14">
        <v>6</v>
      </c>
      <c r="K70" s="14">
        <v>0</v>
      </c>
      <c r="L70" s="14">
        <v>0</v>
      </c>
      <c r="M70" s="14">
        <v>0</v>
      </c>
      <c r="N70" s="5">
        <f t="shared" si="6"/>
        <v>23</v>
      </c>
      <c r="O70" s="14">
        <v>5</v>
      </c>
      <c r="P70" s="4">
        <f t="shared" si="9"/>
        <v>0.8214285714285714</v>
      </c>
      <c r="Q70" s="14">
        <v>5</v>
      </c>
      <c r="R70" s="14">
        <v>2</v>
      </c>
      <c r="S70" s="56"/>
      <c r="T70" s="57"/>
      <c r="U70" s="57"/>
      <c r="V70" s="57"/>
      <c r="W70" s="57"/>
      <c r="X70" s="57"/>
      <c r="Y70" s="57"/>
      <c r="Z70" s="57"/>
      <c r="AA70" s="57"/>
      <c r="AB70" s="57"/>
      <c r="AC70" s="57"/>
    </row>
    <row r="71" spans="1:29" s="1" customFormat="1" x14ac:dyDescent="0.25">
      <c r="A71" s="7" t="s">
        <v>84</v>
      </c>
      <c r="B71" s="14">
        <f t="shared" si="10"/>
        <v>21</v>
      </c>
      <c r="C71" s="14">
        <v>3</v>
      </c>
      <c r="D71" s="14">
        <v>18</v>
      </c>
      <c r="E71" s="14">
        <v>0</v>
      </c>
      <c r="F71" s="4">
        <f t="shared" si="8"/>
        <v>0.14285714285714285</v>
      </c>
      <c r="G71" s="14">
        <v>0</v>
      </c>
      <c r="H71" s="14">
        <v>4</v>
      </c>
      <c r="I71" s="14">
        <v>3</v>
      </c>
      <c r="J71" s="14">
        <v>0</v>
      </c>
      <c r="K71" s="14">
        <v>0</v>
      </c>
      <c r="L71" s="14">
        <v>0</v>
      </c>
      <c r="M71" s="14">
        <v>2</v>
      </c>
      <c r="N71" s="5">
        <f t="shared" si="6"/>
        <v>9</v>
      </c>
      <c r="O71" s="14">
        <v>10</v>
      </c>
      <c r="P71" s="4">
        <f t="shared" si="9"/>
        <v>0.47368421052631576</v>
      </c>
      <c r="Q71" s="14">
        <v>1</v>
      </c>
      <c r="R71" s="14">
        <v>1</v>
      </c>
      <c r="S71" s="56"/>
      <c r="T71" s="57"/>
      <c r="U71" s="57"/>
      <c r="V71" s="57"/>
      <c r="W71" s="57"/>
      <c r="X71" s="57"/>
      <c r="Y71" s="57"/>
      <c r="Z71" s="57"/>
      <c r="AA71" s="57"/>
      <c r="AB71" s="57"/>
      <c r="AC71" s="57"/>
    </row>
    <row r="72" spans="1:29" s="1" customFormat="1" x14ac:dyDescent="0.25">
      <c r="A72" s="7" t="s">
        <v>97</v>
      </c>
      <c r="B72" s="14">
        <f t="shared" si="10"/>
        <v>8</v>
      </c>
      <c r="C72" s="14">
        <v>0</v>
      </c>
      <c r="D72" s="14">
        <v>8</v>
      </c>
      <c r="E72" s="14">
        <v>0</v>
      </c>
      <c r="F72" s="4">
        <f t="shared" si="8"/>
        <v>0</v>
      </c>
      <c r="G72" s="14">
        <v>0</v>
      </c>
      <c r="H72" s="14">
        <v>4</v>
      </c>
      <c r="I72" s="14">
        <v>1</v>
      </c>
      <c r="J72" s="14">
        <v>1</v>
      </c>
      <c r="K72" s="14">
        <v>0</v>
      </c>
      <c r="L72" s="14">
        <v>0</v>
      </c>
      <c r="M72" s="14">
        <v>0</v>
      </c>
      <c r="N72" s="5">
        <f t="shared" si="6"/>
        <v>6</v>
      </c>
      <c r="O72" s="14">
        <v>1</v>
      </c>
      <c r="P72" s="4">
        <f t="shared" si="9"/>
        <v>0.8571428571428571</v>
      </c>
      <c r="Q72" s="14">
        <v>0</v>
      </c>
      <c r="R72" s="14">
        <v>1</v>
      </c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</row>
    <row r="73" spans="1:29" s="1" customFormat="1" x14ac:dyDescent="0.25">
      <c r="A73" s="7" t="s">
        <v>86</v>
      </c>
      <c r="B73" s="14">
        <f t="shared" si="10"/>
        <v>101</v>
      </c>
      <c r="C73" s="14">
        <v>6</v>
      </c>
      <c r="D73" s="14">
        <v>95</v>
      </c>
      <c r="E73" s="14">
        <v>0</v>
      </c>
      <c r="F73" s="4">
        <f t="shared" si="8"/>
        <v>5.9405940594059403E-2</v>
      </c>
      <c r="G73" s="14">
        <v>0</v>
      </c>
      <c r="H73" s="14">
        <v>33</v>
      </c>
      <c r="I73" s="14">
        <v>28</v>
      </c>
      <c r="J73" s="14">
        <v>12</v>
      </c>
      <c r="K73" s="14">
        <v>2</v>
      </c>
      <c r="L73" s="14">
        <v>0</v>
      </c>
      <c r="M73" s="14">
        <v>2</v>
      </c>
      <c r="N73" s="5">
        <f t="shared" si="6"/>
        <v>77</v>
      </c>
      <c r="O73" s="14">
        <v>17</v>
      </c>
      <c r="P73" s="4">
        <f t="shared" si="9"/>
        <v>0.81914893617021278</v>
      </c>
      <c r="Q73" s="14">
        <v>5</v>
      </c>
      <c r="R73" s="14">
        <v>2</v>
      </c>
      <c r="S73" s="56"/>
      <c r="T73" s="57"/>
      <c r="U73" s="57"/>
      <c r="V73" s="57"/>
      <c r="W73" s="57"/>
      <c r="X73" s="57"/>
      <c r="Y73" s="57"/>
      <c r="Z73" s="57"/>
      <c r="AA73" s="57"/>
      <c r="AB73" s="57"/>
      <c r="AC73" s="57"/>
    </row>
    <row r="74" spans="1:29" x14ac:dyDescent="0.25">
      <c r="A74" s="12" t="s">
        <v>248</v>
      </c>
      <c r="B74" s="13">
        <f t="shared" si="10"/>
        <v>144</v>
      </c>
      <c r="C74" s="13">
        <v>47</v>
      </c>
      <c r="D74" s="13">
        <v>97</v>
      </c>
      <c r="E74" s="13">
        <v>0</v>
      </c>
      <c r="F74" s="4">
        <f t="shared" si="8"/>
        <v>0.3263888888888889</v>
      </c>
      <c r="G74" s="13">
        <v>0</v>
      </c>
      <c r="H74" s="13">
        <v>36</v>
      </c>
      <c r="I74" s="13">
        <v>19</v>
      </c>
      <c r="J74" s="13">
        <v>16</v>
      </c>
      <c r="K74" s="13">
        <v>2</v>
      </c>
      <c r="L74" s="13">
        <v>0</v>
      </c>
      <c r="M74" s="13">
        <v>3</v>
      </c>
      <c r="N74" s="5">
        <f t="shared" si="6"/>
        <v>76</v>
      </c>
      <c r="O74" s="13">
        <v>43</v>
      </c>
      <c r="P74" s="4">
        <f t="shared" si="9"/>
        <v>0.6386554621848739</v>
      </c>
      <c r="Q74" s="13">
        <v>18</v>
      </c>
      <c r="R74" s="13">
        <v>7</v>
      </c>
      <c r="S74" s="56"/>
    </row>
    <row r="75" spans="1:29" x14ac:dyDescent="0.25">
      <c r="A75" s="12" t="s">
        <v>249</v>
      </c>
      <c r="B75" s="13">
        <f t="shared" si="10"/>
        <v>59</v>
      </c>
      <c r="C75" s="13">
        <v>9</v>
      </c>
      <c r="D75" s="13">
        <v>50</v>
      </c>
      <c r="E75" s="13">
        <v>0</v>
      </c>
      <c r="F75" s="4">
        <f t="shared" si="8"/>
        <v>0.15254237288135594</v>
      </c>
      <c r="G75" s="13">
        <v>1</v>
      </c>
      <c r="H75" s="13">
        <v>5</v>
      </c>
      <c r="I75" s="13">
        <v>3</v>
      </c>
      <c r="J75" s="13">
        <v>6</v>
      </c>
      <c r="K75" s="13">
        <v>0</v>
      </c>
      <c r="L75" s="13">
        <v>0</v>
      </c>
      <c r="M75" s="13">
        <v>2</v>
      </c>
      <c r="N75" s="5">
        <f t="shared" si="6"/>
        <v>17</v>
      </c>
      <c r="O75" s="13">
        <v>25</v>
      </c>
      <c r="P75" s="4">
        <f t="shared" si="9"/>
        <v>0.40476190476190477</v>
      </c>
      <c r="Q75" s="13">
        <v>12</v>
      </c>
      <c r="R75" s="13">
        <v>5</v>
      </c>
      <c r="S75" s="56"/>
    </row>
    <row r="76" spans="1:29" x14ac:dyDescent="0.25">
      <c r="A76" s="12" t="s">
        <v>240</v>
      </c>
      <c r="B76" s="13">
        <f t="shared" si="10"/>
        <v>310</v>
      </c>
      <c r="C76" s="13">
        <v>103</v>
      </c>
      <c r="D76" s="13">
        <v>207</v>
      </c>
      <c r="E76" s="13">
        <v>0</v>
      </c>
      <c r="F76" s="4">
        <f t="shared" si="8"/>
        <v>0.33225806451612905</v>
      </c>
      <c r="G76" s="13">
        <v>0</v>
      </c>
      <c r="H76" s="13">
        <v>55</v>
      </c>
      <c r="I76" s="13">
        <v>66</v>
      </c>
      <c r="J76" s="13">
        <v>62</v>
      </c>
      <c r="K76" s="13">
        <v>6</v>
      </c>
      <c r="L76" s="13">
        <v>0</v>
      </c>
      <c r="M76" s="13">
        <v>8</v>
      </c>
      <c r="N76" s="5">
        <f t="shared" si="6"/>
        <v>197</v>
      </c>
      <c r="O76" s="13">
        <v>73</v>
      </c>
      <c r="P76" s="4">
        <f t="shared" si="9"/>
        <v>0.72962962962962963</v>
      </c>
      <c r="Q76" s="13">
        <v>32</v>
      </c>
      <c r="R76" s="13">
        <v>8</v>
      </c>
      <c r="S76" s="56"/>
    </row>
    <row r="77" spans="1:29" s="52" customFormat="1" x14ac:dyDescent="0.25">
      <c r="A77" s="35" t="s">
        <v>94</v>
      </c>
      <c r="B77" s="23">
        <f>B57+B59+B62+B64+B65+B66+B67+B68+B69+B74+B75+B76</f>
        <v>3250</v>
      </c>
      <c r="C77" s="23">
        <f>C57+C59+C62+C64+C65+C66+C67+C68+C69+C74+C75+C76</f>
        <v>1324</v>
      </c>
      <c r="D77" s="23">
        <f t="shared" ref="D77:R77" si="11">D57+D59+D62+D64+D65+D66+D67+D68+D69+D74+D75+D76</f>
        <v>1919</v>
      </c>
      <c r="E77" s="23">
        <f t="shared" si="11"/>
        <v>7</v>
      </c>
      <c r="F77" s="24">
        <f t="shared" si="8"/>
        <v>0.4073846153846154</v>
      </c>
      <c r="G77" s="23">
        <f t="shared" si="11"/>
        <v>4</v>
      </c>
      <c r="H77" s="23">
        <f t="shared" si="11"/>
        <v>678</v>
      </c>
      <c r="I77" s="23">
        <f t="shared" si="11"/>
        <v>523</v>
      </c>
      <c r="J77" s="23">
        <f t="shared" si="11"/>
        <v>515</v>
      </c>
      <c r="K77" s="23">
        <f t="shared" si="11"/>
        <v>43</v>
      </c>
      <c r="L77" s="23">
        <f t="shared" si="11"/>
        <v>0</v>
      </c>
      <c r="M77" s="23">
        <f t="shared" si="11"/>
        <v>96</v>
      </c>
      <c r="N77" s="36">
        <f t="shared" si="6"/>
        <v>1859</v>
      </c>
      <c r="O77" s="23">
        <f t="shared" si="11"/>
        <v>857</v>
      </c>
      <c r="P77" s="24">
        <f t="shared" si="9"/>
        <v>0.68446244477172313</v>
      </c>
      <c r="Q77" s="23">
        <f t="shared" si="11"/>
        <v>355</v>
      </c>
      <c r="R77" s="23">
        <f t="shared" si="11"/>
        <v>179</v>
      </c>
      <c r="S77" s="15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x14ac:dyDescent="0.25">
      <c r="A78" s="28" t="s">
        <v>95</v>
      </c>
      <c r="B78" s="13"/>
      <c r="C78" s="13"/>
      <c r="D78" s="13"/>
      <c r="E78" s="13"/>
      <c r="F78" s="4"/>
      <c r="G78" s="13"/>
      <c r="H78" s="13"/>
      <c r="I78" s="13"/>
      <c r="J78" s="13"/>
      <c r="K78" s="13"/>
      <c r="L78" s="13"/>
      <c r="M78" s="13"/>
      <c r="N78" s="5"/>
      <c r="O78" s="13"/>
      <c r="P78" s="4"/>
      <c r="Q78" s="13"/>
      <c r="R78" s="13"/>
      <c r="S78" s="56"/>
    </row>
    <row r="79" spans="1:29" x14ac:dyDescent="0.25">
      <c r="A79" s="12" t="s">
        <v>247</v>
      </c>
      <c r="B79" s="13">
        <v>156</v>
      </c>
      <c r="C79" s="13">
        <v>26</v>
      </c>
      <c r="D79" s="13">
        <v>129</v>
      </c>
      <c r="E79" s="13">
        <v>1</v>
      </c>
      <c r="F79" s="4">
        <f t="shared" si="8"/>
        <v>0.16666666666666666</v>
      </c>
      <c r="G79" s="13">
        <v>0</v>
      </c>
      <c r="H79" s="13">
        <v>31</v>
      </c>
      <c r="I79" s="13">
        <v>29</v>
      </c>
      <c r="J79" s="13">
        <v>20</v>
      </c>
      <c r="K79" s="13">
        <v>0</v>
      </c>
      <c r="L79" s="13">
        <v>0</v>
      </c>
      <c r="M79" s="13">
        <v>4</v>
      </c>
      <c r="N79" s="5">
        <f t="shared" si="6"/>
        <v>84</v>
      </c>
      <c r="O79" s="13">
        <v>42</v>
      </c>
      <c r="P79" s="4">
        <f t="shared" si="9"/>
        <v>0.66666666666666663</v>
      </c>
      <c r="Q79" s="13">
        <v>17</v>
      </c>
      <c r="R79" s="13">
        <v>13</v>
      </c>
      <c r="S79" s="56"/>
    </row>
    <row r="80" spans="1:29" s="1" customFormat="1" x14ac:dyDescent="0.25">
      <c r="A80" s="7" t="s">
        <v>83</v>
      </c>
      <c r="B80" s="14">
        <f>C80+D80+E80</f>
        <v>27</v>
      </c>
      <c r="C80" s="14">
        <v>2</v>
      </c>
      <c r="D80" s="14">
        <v>25</v>
      </c>
      <c r="E80" s="14">
        <v>0</v>
      </c>
      <c r="F80" s="4">
        <f t="shared" si="8"/>
        <v>7.407407407407407E-2</v>
      </c>
      <c r="G80" s="14">
        <v>0</v>
      </c>
      <c r="H80" s="14">
        <v>4</v>
      </c>
      <c r="I80" s="14">
        <v>6</v>
      </c>
      <c r="J80" s="14">
        <v>3</v>
      </c>
      <c r="K80" s="14">
        <v>0</v>
      </c>
      <c r="L80" s="14">
        <v>0</v>
      </c>
      <c r="M80" s="14">
        <v>2</v>
      </c>
      <c r="N80" s="5">
        <f t="shared" si="6"/>
        <v>15</v>
      </c>
      <c r="O80" s="14">
        <v>7</v>
      </c>
      <c r="P80" s="4">
        <f t="shared" si="9"/>
        <v>0.68181818181818177</v>
      </c>
      <c r="Q80" s="14">
        <v>3</v>
      </c>
      <c r="R80" s="14">
        <v>3</v>
      </c>
      <c r="S80" s="56"/>
      <c r="T80" s="57"/>
      <c r="U80" s="57"/>
      <c r="V80" s="57"/>
      <c r="W80" s="57"/>
      <c r="X80" s="57"/>
      <c r="Y80" s="57"/>
      <c r="Z80" s="57"/>
      <c r="AA80" s="57"/>
      <c r="AB80" s="57"/>
      <c r="AC80" s="57"/>
    </row>
    <row r="81" spans="1:29" s="1" customFormat="1" x14ac:dyDescent="0.25">
      <c r="A81" s="7" t="s">
        <v>84</v>
      </c>
      <c r="B81" s="14">
        <f t="shared" ref="B81:B84" si="12">C81+D81+E81</f>
        <v>13</v>
      </c>
      <c r="C81" s="14">
        <v>2</v>
      </c>
      <c r="D81" s="14">
        <v>11</v>
      </c>
      <c r="E81" s="14">
        <v>0</v>
      </c>
      <c r="F81" s="4">
        <f t="shared" si="8"/>
        <v>0.15384615384615385</v>
      </c>
      <c r="G81" s="14">
        <v>0</v>
      </c>
      <c r="H81" s="14">
        <v>1</v>
      </c>
      <c r="I81" s="14">
        <v>2</v>
      </c>
      <c r="J81" s="14">
        <v>1</v>
      </c>
      <c r="K81" s="14">
        <v>0</v>
      </c>
      <c r="L81" s="14">
        <v>0</v>
      </c>
      <c r="M81" s="14">
        <v>0</v>
      </c>
      <c r="N81" s="5">
        <f t="shared" si="6"/>
        <v>4</v>
      </c>
      <c r="O81" s="14">
        <v>5</v>
      </c>
      <c r="P81" s="4">
        <f t="shared" si="9"/>
        <v>0.44444444444444442</v>
      </c>
      <c r="Q81" s="14">
        <v>2</v>
      </c>
      <c r="R81" s="14">
        <v>1</v>
      </c>
      <c r="S81" s="56"/>
      <c r="T81" s="57"/>
      <c r="U81" s="57"/>
      <c r="V81" s="57"/>
      <c r="W81" s="57"/>
      <c r="X81" s="57"/>
      <c r="Y81" s="57"/>
      <c r="Z81" s="57"/>
      <c r="AA81" s="57"/>
      <c r="AB81" s="57"/>
      <c r="AC81" s="57"/>
    </row>
    <row r="82" spans="1:29" s="1" customFormat="1" x14ac:dyDescent="0.25">
      <c r="A82" s="7" t="s">
        <v>97</v>
      </c>
      <c r="B82" s="14">
        <f t="shared" si="12"/>
        <v>5</v>
      </c>
      <c r="C82" s="14">
        <v>1</v>
      </c>
      <c r="D82" s="14">
        <v>4</v>
      </c>
      <c r="E82" s="14">
        <v>0</v>
      </c>
      <c r="F82" s="4">
        <f t="shared" si="8"/>
        <v>0.2</v>
      </c>
      <c r="G82" s="14">
        <v>0</v>
      </c>
      <c r="H82" s="14">
        <v>0</v>
      </c>
      <c r="I82" s="14">
        <v>1</v>
      </c>
      <c r="J82" s="14">
        <v>0</v>
      </c>
      <c r="K82" s="14">
        <v>0</v>
      </c>
      <c r="L82" s="14">
        <v>0</v>
      </c>
      <c r="M82" s="14">
        <v>0</v>
      </c>
      <c r="N82" s="5">
        <f t="shared" si="6"/>
        <v>1</v>
      </c>
      <c r="O82" s="14">
        <v>3</v>
      </c>
      <c r="P82" s="4">
        <f t="shared" si="9"/>
        <v>0.25</v>
      </c>
      <c r="Q82" s="14">
        <v>1</v>
      </c>
      <c r="R82" s="14">
        <v>0</v>
      </c>
      <c r="S82" s="56"/>
      <c r="T82" s="57"/>
      <c r="U82" s="57"/>
      <c r="V82" s="57"/>
      <c r="W82" s="57"/>
      <c r="X82" s="57"/>
      <c r="Y82" s="57"/>
      <c r="Z82" s="57"/>
      <c r="AA82" s="57"/>
      <c r="AB82" s="57"/>
      <c r="AC82" s="57"/>
    </row>
    <row r="83" spans="1:29" s="1" customFormat="1" x14ac:dyDescent="0.25">
      <c r="A83" s="7" t="s">
        <v>253</v>
      </c>
      <c r="B83" s="14">
        <f t="shared" si="12"/>
        <v>0</v>
      </c>
      <c r="C83" s="14">
        <v>0</v>
      </c>
      <c r="D83" s="14">
        <v>0</v>
      </c>
      <c r="E83" s="14">
        <v>0</v>
      </c>
      <c r="F83" s="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5">
        <f t="shared" si="6"/>
        <v>0</v>
      </c>
      <c r="O83" s="14">
        <v>0</v>
      </c>
      <c r="P83" s="4">
        <v>0</v>
      </c>
      <c r="Q83" s="14">
        <v>0</v>
      </c>
      <c r="R83" s="14">
        <v>0</v>
      </c>
      <c r="S83" s="56"/>
      <c r="T83" s="57"/>
      <c r="U83" s="57"/>
      <c r="V83" s="57"/>
      <c r="W83" s="57"/>
      <c r="X83" s="57"/>
      <c r="Y83" s="57"/>
      <c r="Z83" s="57"/>
      <c r="AA83" s="57"/>
      <c r="AB83" s="57"/>
      <c r="AC83" s="57"/>
    </row>
    <row r="84" spans="1:29" s="1" customFormat="1" x14ac:dyDescent="0.25">
      <c r="A84" s="7" t="s">
        <v>86</v>
      </c>
      <c r="B84" s="14">
        <f t="shared" si="12"/>
        <v>30</v>
      </c>
      <c r="C84" s="14">
        <v>3</v>
      </c>
      <c r="D84" s="14">
        <v>27</v>
      </c>
      <c r="E84" s="14">
        <v>0</v>
      </c>
      <c r="F84" s="4">
        <f t="shared" si="8"/>
        <v>0.1</v>
      </c>
      <c r="G84" s="14">
        <v>0</v>
      </c>
      <c r="H84" s="14">
        <v>6</v>
      </c>
      <c r="I84" s="14">
        <v>5</v>
      </c>
      <c r="J84" s="14">
        <v>2</v>
      </c>
      <c r="K84" s="14">
        <v>0</v>
      </c>
      <c r="L84" s="14">
        <v>0</v>
      </c>
      <c r="M84" s="14">
        <v>1</v>
      </c>
      <c r="N84" s="5">
        <f t="shared" si="6"/>
        <v>14</v>
      </c>
      <c r="O84" s="14">
        <v>9</v>
      </c>
      <c r="P84" s="4">
        <f t="shared" si="9"/>
        <v>0.60869565217391308</v>
      </c>
      <c r="Q84" s="14">
        <v>1</v>
      </c>
      <c r="R84" s="14">
        <v>6</v>
      </c>
      <c r="S84" s="56"/>
      <c r="T84" s="57"/>
      <c r="U84" s="57"/>
      <c r="V84" s="57"/>
      <c r="W84" s="57"/>
      <c r="X84" s="57"/>
      <c r="Y84" s="57"/>
      <c r="Z84" s="57"/>
      <c r="AA84" s="57"/>
      <c r="AB84" s="57"/>
      <c r="AC84" s="57"/>
    </row>
    <row r="85" spans="1:29" x14ac:dyDescent="0.25">
      <c r="A85" s="12" t="s">
        <v>250</v>
      </c>
      <c r="B85" s="13">
        <v>1910</v>
      </c>
      <c r="C85" s="13">
        <v>800</v>
      </c>
      <c r="D85" s="13">
        <v>1105</v>
      </c>
      <c r="E85" s="13">
        <v>5</v>
      </c>
      <c r="F85" s="4">
        <f t="shared" si="8"/>
        <v>0.41884816753926701</v>
      </c>
      <c r="G85" s="13">
        <v>5</v>
      </c>
      <c r="H85" s="13">
        <v>283</v>
      </c>
      <c r="I85" s="13">
        <v>178</v>
      </c>
      <c r="J85" s="13">
        <v>210</v>
      </c>
      <c r="K85" s="13">
        <v>9</v>
      </c>
      <c r="L85" s="13">
        <v>0</v>
      </c>
      <c r="M85" s="13">
        <v>37</v>
      </c>
      <c r="N85" s="5">
        <f t="shared" si="6"/>
        <v>722</v>
      </c>
      <c r="O85" s="13">
        <v>487</v>
      </c>
      <c r="P85" s="4">
        <f t="shared" si="9"/>
        <v>0.59718775847808103</v>
      </c>
      <c r="Q85" s="13">
        <v>604</v>
      </c>
      <c r="R85" s="13">
        <v>97</v>
      </c>
      <c r="S85" s="56"/>
    </row>
    <row r="86" spans="1:29" s="1" customFormat="1" x14ac:dyDescent="0.25">
      <c r="A86" s="7" t="s">
        <v>99</v>
      </c>
      <c r="B86" s="14">
        <f>C86+D86+E86</f>
        <v>340</v>
      </c>
      <c r="C86" s="14">
        <v>171</v>
      </c>
      <c r="D86" s="14">
        <v>168</v>
      </c>
      <c r="E86" s="14">
        <v>1</v>
      </c>
      <c r="F86" s="4">
        <f t="shared" si="8"/>
        <v>0.50294117647058822</v>
      </c>
      <c r="G86" s="14">
        <v>0</v>
      </c>
      <c r="H86" s="14">
        <v>91</v>
      </c>
      <c r="I86" s="14">
        <v>48</v>
      </c>
      <c r="J86" s="14">
        <v>41</v>
      </c>
      <c r="K86" s="14">
        <v>0</v>
      </c>
      <c r="L86" s="14">
        <v>0</v>
      </c>
      <c r="M86" s="14">
        <v>6</v>
      </c>
      <c r="N86" s="5">
        <f t="shared" si="6"/>
        <v>186</v>
      </c>
      <c r="O86" s="14">
        <v>81</v>
      </c>
      <c r="P86" s="4">
        <f t="shared" si="9"/>
        <v>0.6966292134831461</v>
      </c>
      <c r="Q86" s="14">
        <v>48</v>
      </c>
      <c r="R86" s="14">
        <v>25</v>
      </c>
      <c r="S86" s="56"/>
      <c r="T86" s="57"/>
      <c r="U86" s="57"/>
      <c r="V86" s="57"/>
      <c r="W86" s="57"/>
      <c r="X86" s="57"/>
      <c r="Y86" s="57"/>
      <c r="Z86" s="57"/>
      <c r="AA86" s="57"/>
      <c r="AB86" s="57"/>
      <c r="AC86" s="57"/>
    </row>
    <row r="87" spans="1:29" s="1" customFormat="1" x14ac:dyDescent="0.25">
      <c r="A87" s="7" t="s">
        <v>262</v>
      </c>
      <c r="B87" s="14">
        <f t="shared" ref="B87:B94" si="13">C87+D87+E87</f>
        <v>0</v>
      </c>
      <c r="C87" s="14">
        <v>0</v>
      </c>
      <c r="D87" s="14">
        <v>0</v>
      </c>
      <c r="E87" s="14">
        <v>0</v>
      </c>
      <c r="F87" s="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5">
        <f t="shared" si="6"/>
        <v>0</v>
      </c>
      <c r="O87" s="14">
        <v>0</v>
      </c>
      <c r="P87" s="4">
        <v>0</v>
      </c>
      <c r="Q87" s="14">
        <v>0</v>
      </c>
      <c r="R87" s="14">
        <v>0</v>
      </c>
      <c r="S87" s="56"/>
      <c r="T87" s="57"/>
      <c r="U87" s="57"/>
      <c r="V87" s="57"/>
      <c r="W87" s="57"/>
      <c r="X87" s="57"/>
      <c r="Y87" s="57"/>
      <c r="Z87" s="57"/>
      <c r="AA87" s="57"/>
      <c r="AB87" s="57"/>
      <c r="AC87" s="57"/>
    </row>
    <row r="88" spans="1:29" s="1" customFormat="1" x14ac:dyDescent="0.25">
      <c r="A88" s="7" t="s">
        <v>252</v>
      </c>
      <c r="B88" s="14">
        <f t="shared" si="13"/>
        <v>93</v>
      </c>
      <c r="C88" s="14">
        <v>39</v>
      </c>
      <c r="D88" s="14">
        <v>54</v>
      </c>
      <c r="E88" s="14">
        <v>0</v>
      </c>
      <c r="F88" s="4">
        <f t="shared" si="8"/>
        <v>0.41935483870967744</v>
      </c>
      <c r="G88" s="14">
        <v>0</v>
      </c>
      <c r="H88" s="14">
        <v>13</v>
      </c>
      <c r="I88" s="14">
        <v>13</v>
      </c>
      <c r="J88" s="14">
        <v>14</v>
      </c>
      <c r="K88" s="14">
        <v>1</v>
      </c>
      <c r="L88" s="14">
        <v>0</v>
      </c>
      <c r="M88" s="14">
        <v>1</v>
      </c>
      <c r="N88" s="5">
        <f t="shared" si="6"/>
        <v>42</v>
      </c>
      <c r="O88" s="14">
        <v>33</v>
      </c>
      <c r="P88" s="4">
        <f t="shared" si="9"/>
        <v>0.56000000000000005</v>
      </c>
      <c r="Q88" s="14">
        <v>15</v>
      </c>
      <c r="R88" s="14">
        <v>3</v>
      </c>
      <c r="S88" s="56"/>
      <c r="T88" s="57"/>
      <c r="U88" s="57"/>
      <c r="V88" s="57"/>
      <c r="W88" s="57"/>
      <c r="X88" s="57"/>
      <c r="Y88" s="57"/>
      <c r="Z88" s="57"/>
      <c r="AA88" s="57"/>
      <c r="AB88" s="57"/>
      <c r="AC88" s="57"/>
    </row>
    <row r="89" spans="1:29" s="1" customFormat="1" x14ac:dyDescent="0.25">
      <c r="A89" s="7" t="s">
        <v>101</v>
      </c>
      <c r="B89" s="14">
        <f t="shared" si="13"/>
        <v>317</v>
      </c>
      <c r="C89" s="14">
        <v>104</v>
      </c>
      <c r="D89" s="14">
        <v>213</v>
      </c>
      <c r="E89" s="14">
        <v>0</v>
      </c>
      <c r="F89" s="4">
        <f t="shared" si="8"/>
        <v>0.32807570977917982</v>
      </c>
      <c r="G89" s="14">
        <v>1</v>
      </c>
      <c r="H89" s="14">
        <v>39</v>
      </c>
      <c r="I89" s="14">
        <v>31</v>
      </c>
      <c r="J89" s="14">
        <v>34</v>
      </c>
      <c r="K89" s="14">
        <v>3</v>
      </c>
      <c r="L89" s="14">
        <v>0</v>
      </c>
      <c r="M89" s="14">
        <v>6</v>
      </c>
      <c r="N89" s="5">
        <f t="shared" si="6"/>
        <v>114</v>
      </c>
      <c r="O89" s="14">
        <v>70</v>
      </c>
      <c r="P89" s="4">
        <f t="shared" si="9"/>
        <v>0.61956521739130432</v>
      </c>
      <c r="Q89" s="14">
        <v>112</v>
      </c>
      <c r="R89" s="14">
        <v>21</v>
      </c>
      <c r="S89" s="56"/>
      <c r="T89" s="57"/>
      <c r="U89" s="57"/>
      <c r="V89" s="57"/>
      <c r="W89" s="57"/>
      <c r="X89" s="57"/>
      <c r="Y89" s="57"/>
      <c r="Z89" s="57"/>
      <c r="AA89" s="57"/>
      <c r="AB89" s="57"/>
      <c r="AC89" s="57"/>
    </row>
    <row r="90" spans="1:29" s="1" customFormat="1" x14ac:dyDescent="0.25">
      <c r="A90" s="7" t="s">
        <v>104</v>
      </c>
      <c r="B90" s="14">
        <f t="shared" si="13"/>
        <v>123</v>
      </c>
      <c r="C90" s="14">
        <v>53</v>
      </c>
      <c r="D90" s="14">
        <v>70</v>
      </c>
      <c r="E90" s="14">
        <v>0</v>
      </c>
      <c r="F90" s="4">
        <f t="shared" si="8"/>
        <v>0.43089430894308944</v>
      </c>
      <c r="G90" s="14">
        <v>0</v>
      </c>
      <c r="H90" s="14">
        <v>12</v>
      </c>
      <c r="I90" s="14">
        <v>3</v>
      </c>
      <c r="J90" s="14">
        <v>16</v>
      </c>
      <c r="K90" s="14">
        <v>0</v>
      </c>
      <c r="L90" s="14">
        <v>0</v>
      </c>
      <c r="M90" s="14">
        <v>2</v>
      </c>
      <c r="N90" s="5">
        <f t="shared" si="6"/>
        <v>33</v>
      </c>
      <c r="O90" s="14">
        <v>26</v>
      </c>
      <c r="P90" s="4">
        <f t="shared" si="9"/>
        <v>0.55932203389830504</v>
      </c>
      <c r="Q90" s="14">
        <v>58</v>
      </c>
      <c r="R90" s="14">
        <v>6</v>
      </c>
      <c r="S90" s="56"/>
      <c r="T90" s="57"/>
      <c r="U90" s="57"/>
      <c r="V90" s="57"/>
      <c r="W90" s="57"/>
      <c r="X90" s="57"/>
      <c r="Y90" s="57"/>
      <c r="Z90" s="57"/>
      <c r="AA90" s="57"/>
      <c r="AB90" s="57"/>
      <c r="AC90" s="57"/>
    </row>
    <row r="91" spans="1:29" s="1" customFormat="1" x14ac:dyDescent="0.25">
      <c r="A91" s="7" t="s">
        <v>105</v>
      </c>
      <c r="B91" s="14">
        <f t="shared" si="13"/>
        <v>106</v>
      </c>
      <c r="C91" s="14">
        <v>56</v>
      </c>
      <c r="D91" s="14">
        <v>50</v>
      </c>
      <c r="E91" s="14">
        <v>0</v>
      </c>
      <c r="F91" s="4">
        <f t="shared" si="8"/>
        <v>0.52830188679245282</v>
      </c>
      <c r="G91" s="14">
        <v>1</v>
      </c>
      <c r="H91" s="14">
        <v>15</v>
      </c>
      <c r="I91" s="14">
        <v>23</v>
      </c>
      <c r="J91" s="14">
        <v>15</v>
      </c>
      <c r="K91" s="14">
        <v>1</v>
      </c>
      <c r="L91" s="14">
        <v>0</v>
      </c>
      <c r="M91" s="14">
        <v>1</v>
      </c>
      <c r="N91" s="5">
        <f t="shared" si="6"/>
        <v>56</v>
      </c>
      <c r="O91" s="14">
        <v>31</v>
      </c>
      <c r="P91" s="4">
        <f t="shared" si="9"/>
        <v>0.64367816091954022</v>
      </c>
      <c r="Q91" s="14">
        <v>9</v>
      </c>
      <c r="R91" s="14">
        <v>10</v>
      </c>
      <c r="S91" s="56"/>
      <c r="T91" s="57"/>
      <c r="U91" s="57"/>
      <c r="V91" s="57"/>
      <c r="W91" s="57"/>
      <c r="X91" s="57"/>
      <c r="Y91" s="57"/>
      <c r="Z91" s="57"/>
      <c r="AA91" s="57"/>
      <c r="AB91" s="57"/>
      <c r="AC91" s="57"/>
    </row>
    <row r="92" spans="1:29" s="1" customFormat="1" x14ac:dyDescent="0.25">
      <c r="A92" s="7" t="s">
        <v>253</v>
      </c>
      <c r="B92" s="14">
        <f t="shared" si="13"/>
        <v>42</v>
      </c>
      <c r="C92" s="14">
        <v>12</v>
      </c>
      <c r="D92" s="14">
        <v>30</v>
      </c>
      <c r="E92" s="14">
        <v>0</v>
      </c>
      <c r="F92" s="4">
        <f t="shared" si="8"/>
        <v>0.2857142857142857</v>
      </c>
      <c r="G92" s="14">
        <v>0</v>
      </c>
      <c r="H92" s="14">
        <v>10</v>
      </c>
      <c r="I92" s="14">
        <v>4</v>
      </c>
      <c r="J92" s="14">
        <v>6</v>
      </c>
      <c r="K92" s="14">
        <v>1</v>
      </c>
      <c r="L92" s="14">
        <v>0</v>
      </c>
      <c r="M92" s="14">
        <v>2</v>
      </c>
      <c r="N92" s="5">
        <f t="shared" si="6"/>
        <v>23</v>
      </c>
      <c r="O92" s="14">
        <v>12</v>
      </c>
      <c r="P92" s="4">
        <f t="shared" si="9"/>
        <v>0.65714285714285714</v>
      </c>
      <c r="Q92" s="14">
        <v>6</v>
      </c>
      <c r="R92" s="14">
        <v>1</v>
      </c>
      <c r="S92" s="56"/>
      <c r="T92" s="57"/>
      <c r="U92" s="57"/>
      <c r="V92" s="57"/>
      <c r="W92" s="57"/>
      <c r="X92" s="57"/>
      <c r="Y92" s="57"/>
      <c r="Z92" s="57"/>
      <c r="AA92" s="57"/>
      <c r="AB92" s="57"/>
      <c r="AC92" s="57"/>
    </row>
    <row r="93" spans="1:29" s="1" customFormat="1" x14ac:dyDescent="0.25">
      <c r="A93" s="7" t="s">
        <v>106</v>
      </c>
      <c r="B93" s="14">
        <f t="shared" si="13"/>
        <v>220</v>
      </c>
      <c r="C93" s="14">
        <v>107</v>
      </c>
      <c r="D93" s="14">
        <v>113</v>
      </c>
      <c r="E93" s="14">
        <v>0</v>
      </c>
      <c r="F93" s="4">
        <f t="shared" si="8"/>
        <v>0.48636363636363639</v>
      </c>
      <c r="G93" s="14">
        <v>1</v>
      </c>
      <c r="H93" s="14">
        <v>29</v>
      </c>
      <c r="I93" s="14">
        <v>20</v>
      </c>
      <c r="J93" s="14">
        <v>20</v>
      </c>
      <c r="K93" s="14">
        <v>2</v>
      </c>
      <c r="L93" s="14">
        <v>0</v>
      </c>
      <c r="M93" s="14">
        <v>6</v>
      </c>
      <c r="N93" s="5">
        <f t="shared" si="6"/>
        <v>78</v>
      </c>
      <c r="O93" s="14">
        <v>78</v>
      </c>
      <c r="P93" s="4">
        <f t="shared" si="9"/>
        <v>0.5</v>
      </c>
      <c r="Q93" s="14">
        <v>54</v>
      </c>
      <c r="R93" s="14">
        <v>10</v>
      </c>
      <c r="S93" s="56"/>
      <c r="T93" s="57"/>
      <c r="U93" s="57"/>
      <c r="V93" s="57"/>
      <c r="W93" s="57"/>
      <c r="X93" s="57"/>
      <c r="Y93" s="57"/>
      <c r="Z93" s="57"/>
      <c r="AA93" s="57"/>
      <c r="AB93" s="57"/>
      <c r="AC93" s="57"/>
    </row>
    <row r="94" spans="1:29" s="1" customFormat="1" x14ac:dyDescent="0.25">
      <c r="A94" s="7" t="s">
        <v>110</v>
      </c>
      <c r="B94" s="14">
        <f t="shared" si="13"/>
        <v>42</v>
      </c>
      <c r="C94" s="14">
        <v>13</v>
      </c>
      <c r="D94" s="14">
        <v>29</v>
      </c>
      <c r="E94" s="14">
        <v>0</v>
      </c>
      <c r="F94" s="4">
        <f t="shared" si="8"/>
        <v>0.30952380952380953</v>
      </c>
      <c r="G94" s="14">
        <v>0</v>
      </c>
      <c r="H94" s="14">
        <v>6</v>
      </c>
      <c r="I94" s="14">
        <v>2</v>
      </c>
      <c r="J94" s="14">
        <v>7</v>
      </c>
      <c r="K94" s="14">
        <v>0</v>
      </c>
      <c r="L94" s="14">
        <v>0</v>
      </c>
      <c r="M94" s="14">
        <v>2</v>
      </c>
      <c r="N94" s="5">
        <f t="shared" si="6"/>
        <v>17</v>
      </c>
      <c r="O94" s="14">
        <v>11</v>
      </c>
      <c r="P94" s="4">
        <f t="shared" si="9"/>
        <v>0.6071428571428571</v>
      </c>
      <c r="Q94" s="14">
        <v>12</v>
      </c>
      <c r="R94" s="14">
        <v>2</v>
      </c>
      <c r="S94" s="56"/>
      <c r="T94" s="57"/>
      <c r="U94" s="57"/>
      <c r="V94" s="57"/>
      <c r="W94" s="57"/>
      <c r="X94" s="57"/>
      <c r="Y94" s="57"/>
      <c r="Z94" s="57"/>
      <c r="AA94" s="57"/>
      <c r="AB94" s="57"/>
      <c r="AC94" s="57"/>
    </row>
    <row r="95" spans="1:29" s="54" customFormat="1" x14ac:dyDescent="0.25">
      <c r="A95" s="35" t="s">
        <v>111</v>
      </c>
      <c r="B95" s="23">
        <f>B79+B85</f>
        <v>2066</v>
      </c>
      <c r="C95" s="23">
        <f>C79+C85</f>
        <v>826</v>
      </c>
      <c r="D95" s="23">
        <f>D79+D85</f>
        <v>1234</v>
      </c>
      <c r="E95" s="23">
        <f>E79+E85</f>
        <v>6</v>
      </c>
      <c r="F95" s="25">
        <f t="shared" si="8"/>
        <v>0.39980638915779282</v>
      </c>
      <c r="G95" s="23">
        <f t="shared" ref="G95:M95" si="14">G79+G85</f>
        <v>5</v>
      </c>
      <c r="H95" s="23">
        <f t="shared" si="14"/>
        <v>314</v>
      </c>
      <c r="I95" s="23">
        <f t="shared" si="14"/>
        <v>207</v>
      </c>
      <c r="J95" s="23">
        <f t="shared" si="14"/>
        <v>230</v>
      </c>
      <c r="K95" s="23">
        <f t="shared" si="14"/>
        <v>9</v>
      </c>
      <c r="L95" s="23">
        <f t="shared" si="14"/>
        <v>0</v>
      </c>
      <c r="M95" s="23">
        <f t="shared" si="14"/>
        <v>41</v>
      </c>
      <c r="N95" s="36">
        <f t="shared" si="6"/>
        <v>806</v>
      </c>
      <c r="O95" s="23">
        <f>O79+O85</f>
        <v>529</v>
      </c>
      <c r="P95" s="25">
        <f t="shared" si="9"/>
        <v>0.60374531835205991</v>
      </c>
      <c r="Q95" s="23">
        <f>Q79+Q85</f>
        <v>621</v>
      </c>
      <c r="R95" s="23">
        <f>R79+R85</f>
        <v>110</v>
      </c>
      <c r="S95" s="56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x14ac:dyDescent="0.25">
      <c r="A96" s="28" t="s">
        <v>170</v>
      </c>
      <c r="B96" s="13"/>
      <c r="C96" s="13"/>
      <c r="D96" s="13"/>
      <c r="E96" s="13"/>
      <c r="F96" s="4"/>
      <c r="G96" s="13"/>
      <c r="H96" s="13"/>
      <c r="I96" s="13"/>
      <c r="J96" s="13"/>
      <c r="K96" s="13"/>
      <c r="L96" s="13"/>
      <c r="M96" s="13"/>
      <c r="N96" s="5"/>
      <c r="O96" s="13"/>
      <c r="P96" s="4"/>
      <c r="Q96" s="13"/>
      <c r="R96" s="13"/>
      <c r="S96" s="56"/>
    </row>
    <row r="97" spans="1:29" x14ac:dyDescent="0.25">
      <c r="A97" s="12" t="s">
        <v>254</v>
      </c>
      <c r="B97" s="13">
        <f t="shared" ref="B97:B102" si="15">C97+D97+E97</f>
        <v>32</v>
      </c>
      <c r="C97" s="13">
        <v>23</v>
      </c>
      <c r="D97" s="13">
        <v>8</v>
      </c>
      <c r="E97" s="13">
        <v>1</v>
      </c>
      <c r="F97" s="4">
        <f t="shared" si="8"/>
        <v>0.71875</v>
      </c>
      <c r="G97" s="13">
        <v>0</v>
      </c>
      <c r="H97" s="13">
        <v>4</v>
      </c>
      <c r="I97" s="13">
        <v>1</v>
      </c>
      <c r="J97" s="13">
        <v>0</v>
      </c>
      <c r="K97" s="13">
        <v>1</v>
      </c>
      <c r="L97" s="13">
        <v>0</v>
      </c>
      <c r="M97" s="13">
        <v>0</v>
      </c>
      <c r="N97" s="5">
        <f t="shared" si="6"/>
        <v>6</v>
      </c>
      <c r="O97" s="13">
        <v>24</v>
      </c>
      <c r="P97" s="4">
        <f t="shared" si="9"/>
        <v>0.2</v>
      </c>
      <c r="Q97" s="13">
        <v>0</v>
      </c>
      <c r="R97" s="13">
        <v>2</v>
      </c>
      <c r="S97" s="56"/>
    </row>
    <row r="98" spans="1:29" x14ac:dyDescent="0.25">
      <c r="A98" s="12" t="s">
        <v>255</v>
      </c>
      <c r="B98" s="13">
        <f t="shared" si="15"/>
        <v>665</v>
      </c>
      <c r="C98" s="13">
        <v>420</v>
      </c>
      <c r="D98" s="13">
        <v>244</v>
      </c>
      <c r="E98" s="13">
        <v>1</v>
      </c>
      <c r="F98" s="4">
        <f t="shared" si="8"/>
        <v>0.63157894736842102</v>
      </c>
      <c r="G98" s="13">
        <v>2</v>
      </c>
      <c r="H98" s="13">
        <v>96</v>
      </c>
      <c r="I98" s="13">
        <v>134</v>
      </c>
      <c r="J98" s="13">
        <v>93</v>
      </c>
      <c r="K98" s="13">
        <v>8</v>
      </c>
      <c r="L98" s="13">
        <v>0</v>
      </c>
      <c r="M98" s="13">
        <v>27</v>
      </c>
      <c r="N98" s="5">
        <f t="shared" si="6"/>
        <v>360</v>
      </c>
      <c r="O98" s="13">
        <v>255</v>
      </c>
      <c r="P98" s="4">
        <f t="shared" si="9"/>
        <v>0.58536585365853655</v>
      </c>
      <c r="Q98" s="13">
        <v>19</v>
      </c>
      <c r="R98" s="13">
        <v>31</v>
      </c>
      <c r="S98" s="56"/>
    </row>
    <row r="99" spans="1:29" s="1" customFormat="1" x14ac:dyDescent="0.25">
      <c r="A99" s="7" t="s">
        <v>192</v>
      </c>
      <c r="B99" s="14">
        <f t="shared" si="15"/>
        <v>0</v>
      </c>
      <c r="C99" s="14">
        <v>0</v>
      </c>
      <c r="D99" s="14">
        <v>0</v>
      </c>
      <c r="E99" s="14">
        <v>0</v>
      </c>
      <c r="F99" s="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5">
        <f t="shared" si="6"/>
        <v>0</v>
      </c>
      <c r="O99" s="14">
        <v>0</v>
      </c>
      <c r="P99" s="4">
        <v>0</v>
      </c>
      <c r="Q99" s="14">
        <v>0</v>
      </c>
      <c r="R99" s="14">
        <v>0</v>
      </c>
      <c r="S99" s="56"/>
      <c r="T99" s="57"/>
      <c r="U99" s="57"/>
      <c r="V99" s="57"/>
      <c r="W99" s="57"/>
      <c r="X99" s="57"/>
      <c r="Y99" s="57"/>
      <c r="Z99" s="57"/>
      <c r="AA99" s="57"/>
      <c r="AB99" s="57"/>
      <c r="AC99" s="57"/>
    </row>
    <row r="100" spans="1:29" s="1" customFormat="1" x14ac:dyDescent="0.25">
      <c r="A100" s="7" t="s">
        <v>273</v>
      </c>
      <c r="B100" s="14">
        <f t="shared" si="15"/>
        <v>0</v>
      </c>
      <c r="C100" s="14">
        <v>0</v>
      </c>
      <c r="D100" s="14">
        <v>0</v>
      </c>
      <c r="E100" s="14">
        <v>0</v>
      </c>
      <c r="F100" s="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5">
        <f t="shared" si="6"/>
        <v>0</v>
      </c>
      <c r="O100" s="14">
        <v>0</v>
      </c>
      <c r="P100" s="4">
        <v>0</v>
      </c>
      <c r="Q100" s="14">
        <v>0</v>
      </c>
      <c r="R100" s="14">
        <v>0</v>
      </c>
      <c r="S100" s="56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</row>
    <row r="101" spans="1:29" s="1" customFormat="1" x14ac:dyDescent="0.25">
      <c r="A101" s="7" t="s">
        <v>171</v>
      </c>
      <c r="B101" s="14">
        <f t="shared" si="15"/>
        <v>0</v>
      </c>
      <c r="C101" s="14">
        <v>0</v>
      </c>
      <c r="D101" s="14">
        <v>0</v>
      </c>
      <c r="E101" s="14">
        <v>0</v>
      </c>
      <c r="F101" s="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5">
        <f t="shared" si="6"/>
        <v>0</v>
      </c>
      <c r="O101" s="14">
        <v>0</v>
      </c>
      <c r="P101" s="4">
        <v>0</v>
      </c>
      <c r="Q101" s="14">
        <v>0</v>
      </c>
      <c r="R101" s="14">
        <v>0</v>
      </c>
      <c r="S101" s="56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</row>
    <row r="102" spans="1:29" x14ac:dyDescent="0.25">
      <c r="A102" s="12" t="s">
        <v>256</v>
      </c>
      <c r="B102" s="13">
        <f t="shared" si="15"/>
        <v>630</v>
      </c>
      <c r="C102" s="13">
        <v>536</v>
      </c>
      <c r="D102" s="13">
        <v>93</v>
      </c>
      <c r="E102" s="13">
        <v>1</v>
      </c>
      <c r="F102" s="4">
        <f t="shared" si="8"/>
        <v>0.85079365079365077</v>
      </c>
      <c r="G102" s="13">
        <v>0</v>
      </c>
      <c r="H102" s="13">
        <v>73</v>
      </c>
      <c r="I102" s="13">
        <v>76</v>
      </c>
      <c r="J102" s="13">
        <v>74</v>
      </c>
      <c r="K102" s="13">
        <v>4</v>
      </c>
      <c r="L102" s="13">
        <v>1</v>
      </c>
      <c r="M102" s="13">
        <v>18</v>
      </c>
      <c r="N102" s="5">
        <f t="shared" si="6"/>
        <v>246</v>
      </c>
      <c r="O102" s="13">
        <v>353</v>
      </c>
      <c r="P102" s="4">
        <f t="shared" si="9"/>
        <v>0.41068447412353926</v>
      </c>
      <c r="Q102" s="13">
        <v>10</v>
      </c>
      <c r="R102" s="13">
        <v>21</v>
      </c>
      <c r="S102" s="56"/>
    </row>
    <row r="103" spans="1:29" x14ac:dyDescent="0.25">
      <c r="A103" s="12" t="s">
        <v>257</v>
      </c>
      <c r="B103" s="13">
        <f>C103+E103+D103</f>
        <v>315</v>
      </c>
      <c r="C103" s="13">
        <v>280</v>
      </c>
      <c r="D103" s="13">
        <v>35</v>
      </c>
      <c r="E103" s="13">
        <v>0</v>
      </c>
      <c r="F103" s="4">
        <f t="shared" si="8"/>
        <v>0.88888888888888884</v>
      </c>
      <c r="G103" s="13">
        <v>0</v>
      </c>
      <c r="H103" s="13">
        <v>16</v>
      </c>
      <c r="I103" s="13">
        <v>61</v>
      </c>
      <c r="J103" s="13">
        <v>25</v>
      </c>
      <c r="K103" s="13">
        <v>4</v>
      </c>
      <c r="L103" s="13">
        <v>0</v>
      </c>
      <c r="M103" s="13">
        <v>5</v>
      </c>
      <c r="N103" s="5">
        <f t="shared" si="6"/>
        <v>111</v>
      </c>
      <c r="O103" s="13">
        <v>178</v>
      </c>
      <c r="P103" s="4">
        <f t="shared" si="9"/>
        <v>0.38408304498269896</v>
      </c>
      <c r="Q103" s="13">
        <v>1</v>
      </c>
      <c r="R103" s="13">
        <v>25</v>
      </c>
      <c r="S103" s="56"/>
    </row>
    <row r="104" spans="1:29" s="54" customFormat="1" x14ac:dyDescent="0.25">
      <c r="A104" s="35" t="s">
        <v>122</v>
      </c>
      <c r="B104" s="23">
        <f>C104+D104+E104</f>
        <v>1642</v>
      </c>
      <c r="C104" s="23">
        <f>C97+C98+C102+C103</f>
        <v>1259</v>
      </c>
      <c r="D104" s="23">
        <f>D97+D98+D102+D103</f>
        <v>380</v>
      </c>
      <c r="E104" s="23">
        <f>E97+E98+E102+E103</f>
        <v>3</v>
      </c>
      <c r="F104" s="25">
        <f t="shared" si="8"/>
        <v>0.76674786845310594</v>
      </c>
      <c r="G104" s="23">
        <f t="shared" ref="G104:M104" si="16">G97+G98+G102+G103</f>
        <v>2</v>
      </c>
      <c r="H104" s="23">
        <f t="shared" si="16"/>
        <v>189</v>
      </c>
      <c r="I104" s="23">
        <f t="shared" si="16"/>
        <v>272</v>
      </c>
      <c r="J104" s="23">
        <f t="shared" si="16"/>
        <v>192</v>
      </c>
      <c r="K104" s="23">
        <f t="shared" si="16"/>
        <v>17</v>
      </c>
      <c r="L104" s="23">
        <f t="shared" si="16"/>
        <v>1</v>
      </c>
      <c r="M104" s="23">
        <f t="shared" si="16"/>
        <v>50</v>
      </c>
      <c r="N104" s="36">
        <f t="shared" si="6"/>
        <v>723</v>
      </c>
      <c r="O104" s="23">
        <f>O97+O98+O102+O103</f>
        <v>810</v>
      </c>
      <c r="P104" s="25">
        <f t="shared" si="9"/>
        <v>0.47162426614481406</v>
      </c>
      <c r="Q104" s="23">
        <f>Q97+Q98+Q102+Q103</f>
        <v>30</v>
      </c>
      <c r="R104" s="23">
        <f>R97+R98+R102+R103</f>
        <v>79</v>
      </c>
      <c r="S104" s="56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x14ac:dyDescent="0.25">
      <c r="A105" s="28" t="s">
        <v>123</v>
      </c>
      <c r="B105" s="13"/>
      <c r="C105" s="13"/>
      <c r="D105" s="13"/>
      <c r="E105" s="13"/>
      <c r="F105" s="4"/>
      <c r="G105" s="13"/>
      <c r="H105" s="13"/>
      <c r="I105" s="13"/>
      <c r="J105" s="13"/>
      <c r="K105" s="13"/>
      <c r="L105" s="13"/>
      <c r="M105" s="13"/>
      <c r="N105" s="5"/>
      <c r="O105" s="13"/>
      <c r="P105" s="4"/>
      <c r="Q105" s="13"/>
      <c r="R105" s="13"/>
      <c r="S105" s="56"/>
    </row>
    <row r="106" spans="1:29" x14ac:dyDescent="0.25">
      <c r="A106" s="12" t="s">
        <v>259</v>
      </c>
      <c r="B106" s="13">
        <v>260</v>
      </c>
      <c r="C106" s="13">
        <v>239</v>
      </c>
      <c r="D106" s="13">
        <v>21</v>
      </c>
      <c r="E106" s="13">
        <v>0</v>
      </c>
      <c r="F106" s="4">
        <f t="shared" si="8"/>
        <v>0.91923076923076918</v>
      </c>
      <c r="G106" s="13">
        <v>1</v>
      </c>
      <c r="H106" s="13">
        <f>21+1</f>
        <v>22</v>
      </c>
      <c r="I106" s="13">
        <f>58+1</f>
        <v>59</v>
      </c>
      <c r="J106" s="13">
        <f>42+2</f>
        <v>44</v>
      </c>
      <c r="K106" s="13">
        <f>5+1</f>
        <v>6</v>
      </c>
      <c r="L106" s="13">
        <v>0</v>
      </c>
      <c r="M106" s="13">
        <f>7+1</f>
        <v>8</v>
      </c>
      <c r="N106" s="5">
        <f t="shared" si="6"/>
        <v>140</v>
      </c>
      <c r="O106" s="13">
        <f>87+2</f>
        <v>89</v>
      </c>
      <c r="P106" s="4">
        <f t="shared" si="9"/>
        <v>0.611353711790393</v>
      </c>
      <c r="Q106" s="13">
        <f>13+1</f>
        <v>14</v>
      </c>
      <c r="R106" s="13">
        <v>17</v>
      </c>
      <c r="S106" s="56"/>
    </row>
    <row r="107" spans="1:29" s="1" customFormat="1" x14ac:dyDescent="0.25">
      <c r="A107" s="7" t="s">
        <v>201</v>
      </c>
      <c r="B107" s="14">
        <f t="shared" ref="B107:B112" si="17">C107+D107+E107</f>
        <v>0</v>
      </c>
      <c r="C107" s="14">
        <v>0</v>
      </c>
      <c r="D107" s="14">
        <v>0</v>
      </c>
      <c r="E107" s="14">
        <v>0</v>
      </c>
      <c r="F107" s="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5">
        <f t="shared" si="6"/>
        <v>0</v>
      </c>
      <c r="O107" s="14">
        <v>0</v>
      </c>
      <c r="P107" s="4">
        <v>0</v>
      </c>
      <c r="Q107" s="14">
        <v>0</v>
      </c>
      <c r="R107" s="14">
        <v>0</v>
      </c>
      <c r="S107" s="56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</row>
    <row r="108" spans="1:29" s="1" customFormat="1" x14ac:dyDescent="0.25">
      <c r="A108" s="7" t="s">
        <v>125</v>
      </c>
      <c r="B108" s="14">
        <f t="shared" si="17"/>
        <v>0</v>
      </c>
      <c r="C108" s="14">
        <v>0</v>
      </c>
      <c r="D108" s="14">
        <v>0</v>
      </c>
      <c r="E108" s="14">
        <v>0</v>
      </c>
      <c r="F108" s="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5">
        <f t="shared" si="6"/>
        <v>0</v>
      </c>
      <c r="O108" s="14">
        <v>0</v>
      </c>
      <c r="P108" s="4">
        <v>0</v>
      </c>
      <c r="Q108" s="14">
        <v>0</v>
      </c>
      <c r="R108" s="14">
        <v>0</v>
      </c>
      <c r="S108" s="56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</row>
    <row r="109" spans="1:29" s="1" customFormat="1" x14ac:dyDescent="0.25">
      <c r="A109" s="7" t="s">
        <v>126</v>
      </c>
      <c r="B109" s="14">
        <f t="shared" si="17"/>
        <v>0</v>
      </c>
      <c r="C109" s="14">
        <v>0</v>
      </c>
      <c r="D109" s="14">
        <v>0</v>
      </c>
      <c r="E109" s="14">
        <v>0</v>
      </c>
      <c r="F109" s="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5">
        <f t="shared" si="6"/>
        <v>0</v>
      </c>
      <c r="O109" s="14">
        <v>0</v>
      </c>
      <c r="P109" s="4">
        <v>0</v>
      </c>
      <c r="Q109" s="14">
        <v>0</v>
      </c>
      <c r="R109" s="14">
        <v>0</v>
      </c>
      <c r="S109" s="56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</row>
    <row r="110" spans="1:29" s="1" customFormat="1" x14ac:dyDescent="0.25">
      <c r="A110" s="7" t="s">
        <v>127</v>
      </c>
      <c r="B110" s="14">
        <f t="shared" si="17"/>
        <v>0</v>
      </c>
      <c r="C110" s="14">
        <v>0</v>
      </c>
      <c r="D110" s="14">
        <v>0</v>
      </c>
      <c r="E110" s="14">
        <v>0</v>
      </c>
      <c r="F110" s="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5">
        <f t="shared" ref="N110:N113" si="18">SUM(G110:M110)</f>
        <v>0</v>
      </c>
      <c r="O110" s="14">
        <v>0</v>
      </c>
      <c r="P110" s="4">
        <v>0</v>
      </c>
      <c r="Q110" s="14">
        <v>0</v>
      </c>
      <c r="R110" s="14">
        <v>0</v>
      </c>
      <c r="S110" s="56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</row>
    <row r="111" spans="1:29" s="1" customFormat="1" x14ac:dyDescent="0.25">
      <c r="A111" s="7" t="s">
        <v>261</v>
      </c>
      <c r="B111" s="14">
        <f t="shared" si="17"/>
        <v>0</v>
      </c>
      <c r="C111" s="14">
        <v>0</v>
      </c>
      <c r="D111" s="14">
        <v>0</v>
      </c>
      <c r="E111" s="14">
        <v>0</v>
      </c>
      <c r="F111" s="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5">
        <f t="shared" si="18"/>
        <v>0</v>
      </c>
      <c r="O111" s="14">
        <v>0</v>
      </c>
      <c r="P111" s="4">
        <v>0</v>
      </c>
      <c r="Q111" s="14">
        <v>0</v>
      </c>
      <c r="R111" s="14">
        <v>0</v>
      </c>
      <c r="S111" s="56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</row>
    <row r="112" spans="1:29" s="1" customFormat="1" x14ac:dyDescent="0.25">
      <c r="A112" s="7" t="s">
        <v>274</v>
      </c>
      <c r="B112" s="14">
        <f t="shared" si="17"/>
        <v>0</v>
      </c>
      <c r="C112" s="14">
        <v>0</v>
      </c>
      <c r="D112" s="14">
        <v>0</v>
      </c>
      <c r="E112" s="14">
        <v>0</v>
      </c>
      <c r="F112" s="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5">
        <f t="shared" si="18"/>
        <v>0</v>
      </c>
      <c r="O112" s="14">
        <v>0</v>
      </c>
      <c r="P112" s="4">
        <v>0</v>
      </c>
      <c r="Q112" s="14">
        <v>0</v>
      </c>
      <c r="R112" s="14">
        <v>0</v>
      </c>
      <c r="S112" s="56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</row>
    <row r="113" spans="1:29" s="54" customFormat="1" x14ac:dyDescent="0.25">
      <c r="A113" s="35" t="s">
        <v>131</v>
      </c>
      <c r="B113" s="23">
        <f t="shared" ref="B113" si="19">C113+D113+E113</f>
        <v>260</v>
      </c>
      <c r="C113" s="23">
        <f>C106</f>
        <v>239</v>
      </c>
      <c r="D113" s="23">
        <f>D106</f>
        <v>21</v>
      </c>
      <c r="E113" s="23">
        <f>E106</f>
        <v>0</v>
      </c>
      <c r="F113" s="25">
        <f t="shared" si="8"/>
        <v>0.91923076923076918</v>
      </c>
      <c r="G113" s="23">
        <f t="shared" ref="G113:M113" si="20">G106</f>
        <v>1</v>
      </c>
      <c r="H113" s="23">
        <f t="shared" si="20"/>
        <v>22</v>
      </c>
      <c r="I113" s="23">
        <f t="shared" si="20"/>
        <v>59</v>
      </c>
      <c r="J113" s="23">
        <f t="shared" si="20"/>
        <v>44</v>
      </c>
      <c r="K113" s="23">
        <f t="shared" si="20"/>
        <v>6</v>
      </c>
      <c r="L113" s="23">
        <f t="shared" si="20"/>
        <v>0</v>
      </c>
      <c r="M113" s="23">
        <f t="shared" si="20"/>
        <v>8</v>
      </c>
      <c r="N113" s="36">
        <f t="shared" si="18"/>
        <v>140</v>
      </c>
      <c r="O113" s="23">
        <f>O106</f>
        <v>89</v>
      </c>
      <c r="P113" s="25">
        <f t="shared" si="9"/>
        <v>0.611353711790393</v>
      </c>
      <c r="Q113" s="23">
        <f>Q106</f>
        <v>14</v>
      </c>
      <c r="R113" s="23">
        <f>R106</f>
        <v>17</v>
      </c>
      <c r="S113" s="56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x14ac:dyDescent="0.25">
      <c r="A114" s="28" t="s">
        <v>275</v>
      </c>
      <c r="F114" s="4"/>
      <c r="P114" s="4"/>
    </row>
    <row r="115" spans="1:29" x14ac:dyDescent="0.25">
      <c r="A115" s="12" t="s">
        <v>276</v>
      </c>
      <c r="B115" s="13">
        <v>1</v>
      </c>
      <c r="C115" s="13">
        <v>1</v>
      </c>
      <c r="D115" s="13">
        <v>0</v>
      </c>
      <c r="E115" s="13">
        <v>0</v>
      </c>
      <c r="F115" s="4">
        <f t="shared" si="8"/>
        <v>1</v>
      </c>
      <c r="G115" s="13">
        <v>0</v>
      </c>
      <c r="H115" s="13">
        <v>0</v>
      </c>
      <c r="I115" s="13">
        <v>1</v>
      </c>
      <c r="J115" s="13">
        <v>0</v>
      </c>
      <c r="K115" s="13">
        <v>0</v>
      </c>
      <c r="L115" s="13">
        <v>0</v>
      </c>
      <c r="M115" s="13">
        <v>0</v>
      </c>
      <c r="N115" s="5">
        <f>SUM(G115:M115)</f>
        <v>1</v>
      </c>
      <c r="O115" s="13">
        <v>0</v>
      </c>
      <c r="P115" s="4">
        <f t="shared" si="9"/>
        <v>1</v>
      </c>
      <c r="Q115" s="13">
        <v>0</v>
      </c>
      <c r="R115" s="13">
        <v>0</v>
      </c>
      <c r="S115" s="56"/>
    </row>
    <row r="116" spans="1:29" x14ac:dyDescent="0.25">
      <c r="A116" s="12" t="s">
        <v>277</v>
      </c>
      <c r="B116" s="13">
        <f>C116+D116+E116</f>
        <v>0</v>
      </c>
      <c r="C116" s="13">
        <v>0</v>
      </c>
      <c r="D116" s="13">
        <v>0</v>
      </c>
      <c r="E116" s="13">
        <v>0</v>
      </c>
      <c r="F116" s="4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5">
        <f>SUM(G116:M116)</f>
        <v>0</v>
      </c>
      <c r="O116" s="13">
        <v>0</v>
      </c>
      <c r="P116" s="4">
        <v>0</v>
      </c>
      <c r="Q116" s="13">
        <v>0</v>
      </c>
      <c r="R116" s="13">
        <v>0</v>
      </c>
      <c r="S116" s="56"/>
    </row>
    <row r="117" spans="1:29" s="54" customFormat="1" x14ac:dyDescent="0.25">
      <c r="A117" s="35" t="s">
        <v>278</v>
      </c>
      <c r="B117" s="46">
        <f t="shared" ref="B117:Q117" si="21">SUM(B115:B116)</f>
        <v>1</v>
      </c>
      <c r="C117" s="46">
        <f t="shared" si="21"/>
        <v>1</v>
      </c>
      <c r="D117" s="46">
        <f t="shared" si="21"/>
        <v>0</v>
      </c>
      <c r="E117" s="46">
        <f t="shared" si="21"/>
        <v>0</v>
      </c>
      <c r="F117" s="24">
        <f t="shared" si="8"/>
        <v>1</v>
      </c>
      <c r="G117" s="46">
        <f t="shared" si="21"/>
        <v>0</v>
      </c>
      <c r="H117" s="46">
        <f t="shared" si="21"/>
        <v>0</v>
      </c>
      <c r="I117" s="46">
        <f t="shared" si="21"/>
        <v>1</v>
      </c>
      <c r="J117" s="46">
        <f t="shared" si="21"/>
        <v>0</v>
      </c>
      <c r="K117" s="46">
        <f t="shared" si="21"/>
        <v>0</v>
      </c>
      <c r="L117" s="46">
        <f t="shared" si="21"/>
        <v>0</v>
      </c>
      <c r="M117" s="46">
        <f t="shared" si="21"/>
        <v>0</v>
      </c>
      <c r="N117" s="46">
        <f t="shared" si="21"/>
        <v>1</v>
      </c>
      <c r="O117" s="46">
        <f t="shared" si="21"/>
        <v>0</v>
      </c>
      <c r="P117" s="24">
        <f t="shared" si="9"/>
        <v>1</v>
      </c>
      <c r="Q117" s="46">
        <f t="shared" si="21"/>
        <v>0</v>
      </c>
      <c r="R117" s="46">
        <f>SUM(R115:R116)</f>
        <v>0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x14ac:dyDescent="0.25">
      <c r="A118" s="28" t="s">
        <v>279</v>
      </c>
      <c r="B118" s="13"/>
      <c r="C118" s="13"/>
      <c r="D118" s="13"/>
      <c r="E118" s="13"/>
      <c r="F118" s="4"/>
      <c r="G118" s="13"/>
      <c r="H118" s="13"/>
      <c r="I118" s="13"/>
      <c r="J118" s="13"/>
      <c r="K118" s="13"/>
      <c r="L118" s="13"/>
      <c r="M118" s="13"/>
      <c r="N118" s="5"/>
      <c r="O118" s="13"/>
      <c r="P118" s="4"/>
      <c r="Q118" s="13"/>
      <c r="R118" s="13"/>
      <c r="S118" s="56"/>
    </row>
    <row r="119" spans="1:29" s="1" customFormat="1" x14ac:dyDescent="0.25">
      <c r="A119" s="12" t="s">
        <v>280</v>
      </c>
      <c r="B119" s="14">
        <f>C119+D119+E119</f>
        <v>0</v>
      </c>
      <c r="C119" s="14">
        <v>0</v>
      </c>
      <c r="D119" s="14">
        <v>0</v>
      </c>
      <c r="E119" s="14">
        <v>0</v>
      </c>
      <c r="F119" s="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5">
        <f>SUM(G119:M119)</f>
        <v>0</v>
      </c>
      <c r="O119" s="14">
        <v>0</v>
      </c>
      <c r="P119" s="4">
        <v>0</v>
      </c>
      <c r="Q119" s="14">
        <v>0</v>
      </c>
      <c r="R119" s="14">
        <v>0</v>
      </c>
      <c r="S119" s="56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</row>
    <row r="120" spans="1:29" x14ac:dyDescent="0.25">
      <c r="A120" s="12" t="s">
        <v>240</v>
      </c>
      <c r="B120" s="13">
        <f t="shared" ref="B120" si="22">C120+D120+E120</f>
        <v>0</v>
      </c>
      <c r="C120" s="13">
        <v>0</v>
      </c>
      <c r="D120" s="13">
        <v>0</v>
      </c>
      <c r="E120" s="13">
        <v>0</v>
      </c>
      <c r="F120" s="4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5">
        <f>SUM(G120:M120)</f>
        <v>0</v>
      </c>
      <c r="O120" s="13">
        <v>0</v>
      </c>
      <c r="P120" s="4">
        <v>0</v>
      </c>
      <c r="Q120" s="13">
        <v>0</v>
      </c>
      <c r="R120" s="13">
        <v>0</v>
      </c>
      <c r="S120" s="56"/>
    </row>
    <row r="121" spans="1:29" s="54" customFormat="1" x14ac:dyDescent="0.25">
      <c r="A121" s="35" t="s">
        <v>281</v>
      </c>
      <c r="B121" s="23">
        <f>C121+D121+E121</f>
        <v>0</v>
      </c>
      <c r="C121" s="23">
        <f>SUM(C119:C120)</f>
        <v>0</v>
      </c>
      <c r="D121" s="23">
        <f t="shared" ref="D121:E121" si="23">SUM(D119:D120)</f>
        <v>0</v>
      </c>
      <c r="E121" s="23">
        <f t="shared" si="23"/>
        <v>0</v>
      </c>
      <c r="F121" s="25">
        <v>0</v>
      </c>
      <c r="G121" s="23">
        <f>SUM(G119:G120)</f>
        <v>0</v>
      </c>
      <c r="H121" s="23">
        <f t="shared" ref="H121:M121" si="24">SUM(H119:H120)</f>
        <v>0</v>
      </c>
      <c r="I121" s="23">
        <f t="shared" si="24"/>
        <v>0</v>
      </c>
      <c r="J121" s="23">
        <f t="shared" si="24"/>
        <v>0</v>
      </c>
      <c r="K121" s="23">
        <f t="shared" si="24"/>
        <v>0</v>
      </c>
      <c r="L121" s="23">
        <f t="shared" si="24"/>
        <v>0</v>
      </c>
      <c r="M121" s="23">
        <f t="shared" si="24"/>
        <v>0</v>
      </c>
      <c r="N121" s="36">
        <f>SUM(G121:M121)</f>
        <v>0</v>
      </c>
      <c r="O121" s="23">
        <f>SUM(O119:O120)</f>
        <v>0</v>
      </c>
      <c r="P121" s="25">
        <v>0</v>
      </c>
      <c r="Q121" s="23">
        <f>SUM(Q119:Q120)</f>
        <v>0</v>
      </c>
      <c r="R121" s="23">
        <f>SUM(R119:R120)</f>
        <v>0</v>
      </c>
      <c r="S121" s="56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x14ac:dyDescent="0.25">
      <c r="A122" s="29" t="s">
        <v>282</v>
      </c>
      <c r="B122" s="13"/>
      <c r="C122" s="13"/>
      <c r="D122" s="13"/>
      <c r="E122" s="13"/>
      <c r="F122" s="4"/>
      <c r="G122" s="13"/>
      <c r="H122" s="13"/>
      <c r="I122" s="13"/>
      <c r="J122" s="13"/>
      <c r="K122" s="13"/>
      <c r="L122" s="13"/>
      <c r="M122" s="13"/>
      <c r="N122" s="5"/>
      <c r="O122" s="13"/>
      <c r="P122" s="4"/>
      <c r="Q122" s="13"/>
      <c r="R122" s="13"/>
      <c r="S122" s="56"/>
    </row>
    <row r="123" spans="1:29" x14ac:dyDescent="0.25">
      <c r="A123" s="12" t="s">
        <v>283</v>
      </c>
      <c r="B123" s="13">
        <f>C123+D123+E123</f>
        <v>51</v>
      </c>
      <c r="C123" s="13">
        <v>33</v>
      </c>
      <c r="D123" s="13">
        <v>18</v>
      </c>
      <c r="E123" s="13">
        <v>0</v>
      </c>
      <c r="F123" s="4">
        <f t="shared" si="8"/>
        <v>0.6470588235294118</v>
      </c>
      <c r="G123" s="13">
        <v>0</v>
      </c>
      <c r="H123" s="13">
        <v>3</v>
      </c>
      <c r="I123" s="13">
        <v>5</v>
      </c>
      <c r="J123" s="13">
        <v>6</v>
      </c>
      <c r="K123" s="13">
        <v>0</v>
      </c>
      <c r="L123" s="13">
        <v>0</v>
      </c>
      <c r="M123" s="13">
        <v>3</v>
      </c>
      <c r="N123" s="5">
        <f>SUM(G123:M123)</f>
        <v>17</v>
      </c>
      <c r="O123" s="13">
        <v>27</v>
      </c>
      <c r="P123" s="4">
        <f t="shared" si="9"/>
        <v>0.38636363636363635</v>
      </c>
      <c r="Q123" s="13">
        <v>2</v>
      </c>
      <c r="R123" s="13">
        <v>5</v>
      </c>
      <c r="S123" s="56"/>
    </row>
    <row r="124" spans="1:29" s="54" customFormat="1" x14ac:dyDescent="0.25">
      <c r="A124" s="35" t="s">
        <v>284</v>
      </c>
      <c r="B124" s="23">
        <f>C124+D124+E124</f>
        <v>51</v>
      </c>
      <c r="C124" s="23">
        <f>C123</f>
        <v>33</v>
      </c>
      <c r="D124" s="23">
        <f>D123</f>
        <v>18</v>
      </c>
      <c r="E124" s="23">
        <f>E123</f>
        <v>0</v>
      </c>
      <c r="F124" s="25">
        <f t="shared" si="8"/>
        <v>0.6470588235294118</v>
      </c>
      <c r="G124" s="23">
        <f>G123</f>
        <v>0</v>
      </c>
      <c r="H124" s="23">
        <f t="shared" ref="H124:R124" si="25">H123</f>
        <v>3</v>
      </c>
      <c r="I124" s="23">
        <f t="shared" si="25"/>
        <v>5</v>
      </c>
      <c r="J124" s="23">
        <f t="shared" si="25"/>
        <v>6</v>
      </c>
      <c r="K124" s="23">
        <f t="shared" si="25"/>
        <v>0</v>
      </c>
      <c r="L124" s="23">
        <f t="shared" si="25"/>
        <v>0</v>
      </c>
      <c r="M124" s="23">
        <f t="shared" si="25"/>
        <v>3</v>
      </c>
      <c r="N124" s="26">
        <f>SUM(G124:M124)</f>
        <v>17</v>
      </c>
      <c r="O124" s="23">
        <f t="shared" si="25"/>
        <v>27</v>
      </c>
      <c r="P124" s="25">
        <f t="shared" si="9"/>
        <v>0.38636363636363635</v>
      </c>
      <c r="Q124" s="23">
        <f t="shared" si="25"/>
        <v>2</v>
      </c>
      <c r="R124" s="23">
        <f t="shared" si="25"/>
        <v>5</v>
      </c>
      <c r="S124" s="56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x14ac:dyDescent="0.25">
      <c r="A125" s="29" t="s">
        <v>285</v>
      </c>
      <c r="B125" s="55"/>
      <c r="C125" s="55"/>
      <c r="D125" s="55"/>
      <c r="E125" s="55"/>
      <c r="F125" s="55"/>
      <c r="G125" s="55"/>
      <c r="H125" s="55"/>
      <c r="I125" s="55"/>
      <c r="J125" s="55"/>
    </row>
    <row r="126" spans="1:29" x14ac:dyDescent="0.25">
      <c r="A126" s="12" t="s">
        <v>271</v>
      </c>
      <c r="B126" s="13">
        <f t="shared" ref="B126" si="26">C126+D126+E126</f>
        <v>2</v>
      </c>
      <c r="C126" s="13">
        <v>1</v>
      </c>
      <c r="D126" s="13">
        <v>1</v>
      </c>
      <c r="E126" s="13">
        <v>0</v>
      </c>
      <c r="F126" s="4">
        <f t="shared" ref="F126" si="27">C126/B126</f>
        <v>0.5</v>
      </c>
      <c r="G126" s="13">
        <v>0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5">
        <f>SUM(G126:M126)</f>
        <v>2</v>
      </c>
      <c r="O126" s="13">
        <v>0</v>
      </c>
      <c r="P126" s="4">
        <f t="shared" ref="P126" si="28">N126/(N126+O126)</f>
        <v>1</v>
      </c>
      <c r="Q126" s="13">
        <v>0</v>
      </c>
      <c r="R126" s="13">
        <v>0</v>
      </c>
    </row>
    <row r="127" spans="1:29" s="54" customFormat="1" x14ac:dyDescent="0.25">
      <c r="A127" s="35" t="s">
        <v>286</v>
      </c>
      <c r="B127" s="23">
        <f>C127+D127+E127</f>
        <v>2</v>
      </c>
      <c r="C127" s="46">
        <f>SUM(C126)</f>
        <v>1</v>
      </c>
      <c r="D127" s="46">
        <f t="shared" ref="D127:R127" si="29">SUM(D126)</f>
        <v>1</v>
      </c>
      <c r="E127" s="46">
        <f t="shared" si="29"/>
        <v>0</v>
      </c>
      <c r="F127" s="46">
        <f t="shared" si="29"/>
        <v>0.5</v>
      </c>
      <c r="G127" s="46">
        <f t="shared" si="29"/>
        <v>0</v>
      </c>
      <c r="H127" s="46">
        <f t="shared" si="29"/>
        <v>2</v>
      </c>
      <c r="I127" s="46">
        <f t="shared" si="29"/>
        <v>0</v>
      </c>
      <c r="J127" s="46">
        <f t="shared" si="29"/>
        <v>0</v>
      </c>
      <c r="K127" s="46">
        <f t="shared" si="29"/>
        <v>0</v>
      </c>
      <c r="L127" s="46">
        <f t="shared" si="29"/>
        <v>0</v>
      </c>
      <c r="M127" s="46">
        <f t="shared" si="29"/>
        <v>0</v>
      </c>
      <c r="N127" s="46">
        <f t="shared" si="29"/>
        <v>2</v>
      </c>
      <c r="O127" s="46">
        <f t="shared" si="29"/>
        <v>0</v>
      </c>
      <c r="P127" s="46">
        <f t="shared" si="29"/>
        <v>1</v>
      </c>
      <c r="Q127" s="46">
        <f t="shared" si="29"/>
        <v>0</v>
      </c>
      <c r="R127" s="46">
        <f t="shared" si="29"/>
        <v>0</v>
      </c>
      <c r="S127" s="42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s="2" customFormat="1" ht="15.75" x14ac:dyDescent="0.25">
      <c r="A128" s="30" t="s">
        <v>132</v>
      </c>
      <c r="B128" s="15"/>
      <c r="C128" s="15"/>
      <c r="D128" s="15"/>
      <c r="E128" s="15"/>
      <c r="F128" s="4"/>
      <c r="G128" s="15"/>
      <c r="H128" s="15"/>
      <c r="I128" s="15"/>
      <c r="J128" s="15"/>
      <c r="K128" s="15"/>
      <c r="L128" s="15"/>
      <c r="M128" s="15"/>
      <c r="N128" s="5"/>
      <c r="O128" s="15"/>
      <c r="P128" s="4"/>
      <c r="Q128" s="15"/>
      <c r="R128" s="15"/>
      <c r="S128" s="56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5">
      <c r="A129" s="12" t="s">
        <v>133</v>
      </c>
      <c r="B129" s="13">
        <v>36</v>
      </c>
      <c r="C129" s="13">
        <v>22</v>
      </c>
      <c r="D129" s="13">
        <v>14</v>
      </c>
      <c r="E129" s="13">
        <v>0</v>
      </c>
      <c r="F129" s="4">
        <f>C129/B129</f>
        <v>0.61111111111111116</v>
      </c>
      <c r="G129" s="13">
        <v>0</v>
      </c>
      <c r="H129" s="13">
        <v>2</v>
      </c>
      <c r="I129" s="13">
        <v>4</v>
      </c>
      <c r="J129" s="13">
        <v>6</v>
      </c>
      <c r="K129" s="13">
        <v>2</v>
      </c>
      <c r="L129" s="13">
        <v>0</v>
      </c>
      <c r="M129" s="13">
        <v>2</v>
      </c>
      <c r="N129" s="5">
        <f t="shared" ref="N129:N141" si="30">SUM(G129:M129)</f>
        <v>16</v>
      </c>
      <c r="O129" s="13">
        <v>15</v>
      </c>
      <c r="P129" s="4">
        <f>N129/(N129+O129)</f>
        <v>0.5161290322580645</v>
      </c>
      <c r="Q129" s="13">
        <v>0</v>
      </c>
      <c r="R129" s="13">
        <v>5</v>
      </c>
      <c r="S129" s="56"/>
    </row>
    <row r="130" spans="1:29" s="1" customFormat="1" x14ac:dyDescent="0.25">
      <c r="A130" s="7" t="s">
        <v>176</v>
      </c>
      <c r="B130" s="14">
        <f>C130+D130+E130</f>
        <v>0</v>
      </c>
      <c r="C130" s="14">
        <v>0</v>
      </c>
      <c r="D130" s="14">
        <v>0</v>
      </c>
      <c r="E130" s="14">
        <v>0</v>
      </c>
      <c r="F130" s="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5">
        <f t="shared" si="30"/>
        <v>0</v>
      </c>
      <c r="O130" s="14">
        <v>0</v>
      </c>
      <c r="P130" s="4">
        <v>0</v>
      </c>
      <c r="Q130" s="14">
        <v>0</v>
      </c>
      <c r="R130" s="14">
        <v>0</v>
      </c>
      <c r="S130" s="56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</row>
    <row r="131" spans="1:29" s="1" customFormat="1" x14ac:dyDescent="0.25">
      <c r="A131" s="7" t="s">
        <v>262</v>
      </c>
      <c r="B131" s="14">
        <f>C131+D131+E131</f>
        <v>0</v>
      </c>
      <c r="C131" s="14">
        <v>0</v>
      </c>
      <c r="D131" s="14">
        <v>0</v>
      </c>
      <c r="E131" s="14">
        <v>0</v>
      </c>
      <c r="F131" s="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5">
        <f t="shared" si="30"/>
        <v>0</v>
      </c>
      <c r="O131" s="14">
        <v>0</v>
      </c>
      <c r="P131" s="4">
        <v>0</v>
      </c>
      <c r="Q131" s="14">
        <v>0</v>
      </c>
      <c r="R131" s="14">
        <v>0</v>
      </c>
      <c r="S131" s="56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</row>
    <row r="132" spans="1:29" s="2" customFormat="1" x14ac:dyDescent="0.25">
      <c r="A132" s="12" t="s">
        <v>134</v>
      </c>
      <c r="B132" s="13">
        <v>227</v>
      </c>
      <c r="C132" s="13">
        <v>93</v>
      </c>
      <c r="D132" s="13">
        <v>133</v>
      </c>
      <c r="E132" s="13">
        <v>1</v>
      </c>
      <c r="F132" s="4">
        <f>C132/B132</f>
        <v>0.40969162995594716</v>
      </c>
      <c r="G132" s="13">
        <v>2</v>
      </c>
      <c r="H132" s="13">
        <v>19</v>
      </c>
      <c r="I132" s="13">
        <v>7</v>
      </c>
      <c r="J132" s="13">
        <v>24</v>
      </c>
      <c r="K132" s="13">
        <v>2</v>
      </c>
      <c r="L132" s="13">
        <v>0</v>
      </c>
      <c r="M132" s="13">
        <v>11</v>
      </c>
      <c r="N132" s="5">
        <f t="shared" si="30"/>
        <v>65</v>
      </c>
      <c r="O132" s="13">
        <v>134</v>
      </c>
      <c r="P132" s="4">
        <f>N132/(N132+O132)</f>
        <v>0.32663316582914576</v>
      </c>
      <c r="Q132" s="13">
        <v>17</v>
      </c>
      <c r="R132" s="13">
        <v>11</v>
      </c>
      <c r="S132" s="56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s="2" customFormat="1" x14ac:dyDescent="0.25">
      <c r="A133" s="7" t="s">
        <v>287</v>
      </c>
      <c r="B133" s="14">
        <f t="shared" ref="B133:B138" si="31">C133+D133+E133</f>
        <v>0</v>
      </c>
      <c r="C133" s="14">
        <v>0</v>
      </c>
      <c r="D133" s="14">
        <v>0</v>
      </c>
      <c r="E133" s="14">
        <v>0</v>
      </c>
      <c r="F133" s="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5">
        <f t="shared" si="30"/>
        <v>0</v>
      </c>
      <c r="O133" s="14">
        <v>0</v>
      </c>
      <c r="P133" s="4">
        <v>0</v>
      </c>
      <c r="Q133" s="14">
        <v>0</v>
      </c>
      <c r="R133" s="14">
        <v>0</v>
      </c>
      <c r="S133" s="56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s="2" customFormat="1" x14ac:dyDescent="0.25">
      <c r="A134" s="7" t="s">
        <v>135</v>
      </c>
      <c r="B134" s="14">
        <f t="shared" si="31"/>
        <v>2</v>
      </c>
      <c r="C134" s="14">
        <v>2</v>
      </c>
      <c r="D134" s="14">
        <v>0</v>
      </c>
      <c r="E134" s="14">
        <v>0</v>
      </c>
      <c r="F134" s="4">
        <f t="shared" ref="F134:F141" si="32">C134/B134</f>
        <v>1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5">
        <f t="shared" si="30"/>
        <v>0</v>
      </c>
      <c r="O134" s="14">
        <v>2</v>
      </c>
      <c r="P134" s="4">
        <f t="shared" ref="P134:P141" si="33">N134/(N134+O134)</f>
        <v>0</v>
      </c>
      <c r="Q134" s="14">
        <v>0</v>
      </c>
      <c r="R134" s="14">
        <v>0</v>
      </c>
      <c r="S134" s="56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s="2" customFormat="1" x14ac:dyDescent="0.25">
      <c r="A135" s="7" t="s">
        <v>263</v>
      </c>
      <c r="B135" s="14">
        <f t="shared" si="31"/>
        <v>9</v>
      </c>
      <c r="C135" s="14">
        <v>3</v>
      </c>
      <c r="D135" s="14">
        <v>6</v>
      </c>
      <c r="E135" s="14">
        <v>0</v>
      </c>
      <c r="F135" s="4">
        <f t="shared" si="32"/>
        <v>0.33333333333333331</v>
      </c>
      <c r="G135" s="14">
        <v>1</v>
      </c>
      <c r="H135" s="14">
        <v>0</v>
      </c>
      <c r="I135" s="14">
        <v>1</v>
      </c>
      <c r="J135" s="14">
        <v>1</v>
      </c>
      <c r="K135" s="14">
        <v>0</v>
      </c>
      <c r="L135" s="14">
        <v>0</v>
      </c>
      <c r="M135" s="14">
        <v>0</v>
      </c>
      <c r="N135" s="5">
        <f t="shared" si="30"/>
        <v>3</v>
      </c>
      <c r="O135" s="14">
        <v>6</v>
      </c>
      <c r="P135" s="4">
        <f t="shared" si="33"/>
        <v>0.33333333333333331</v>
      </c>
      <c r="Q135" s="14">
        <v>0</v>
      </c>
      <c r="R135" s="14">
        <v>0</v>
      </c>
      <c r="S135" s="56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s="2" customFormat="1" x14ac:dyDescent="0.25">
      <c r="A136" s="7" t="s">
        <v>134</v>
      </c>
      <c r="B136" s="14">
        <f t="shared" si="31"/>
        <v>14</v>
      </c>
      <c r="C136" s="14">
        <v>5</v>
      </c>
      <c r="D136" s="14">
        <v>9</v>
      </c>
      <c r="E136" s="14">
        <v>0</v>
      </c>
      <c r="F136" s="4">
        <f t="shared" si="32"/>
        <v>0.35714285714285715</v>
      </c>
      <c r="G136" s="14">
        <v>0</v>
      </c>
      <c r="H136" s="14">
        <v>3</v>
      </c>
      <c r="I136" s="14">
        <v>1</v>
      </c>
      <c r="J136" s="14">
        <v>2</v>
      </c>
      <c r="K136" s="14">
        <v>1</v>
      </c>
      <c r="L136" s="14">
        <v>0</v>
      </c>
      <c r="M136" s="14">
        <v>1</v>
      </c>
      <c r="N136" s="5">
        <f t="shared" si="30"/>
        <v>8</v>
      </c>
      <c r="O136" s="14">
        <v>4</v>
      </c>
      <c r="P136" s="4">
        <f t="shared" si="33"/>
        <v>0.66666666666666663</v>
      </c>
      <c r="Q136" s="14">
        <v>1</v>
      </c>
      <c r="R136" s="14">
        <v>1</v>
      </c>
      <c r="S136" s="56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s="2" customFormat="1" x14ac:dyDescent="0.25">
      <c r="A137" s="7" t="s">
        <v>288</v>
      </c>
      <c r="B137" s="14">
        <f t="shared" si="31"/>
        <v>4</v>
      </c>
      <c r="C137" s="14">
        <v>1</v>
      </c>
      <c r="D137" s="14">
        <v>3</v>
      </c>
      <c r="E137" s="14">
        <v>0</v>
      </c>
      <c r="F137" s="4">
        <f t="shared" si="32"/>
        <v>0.25</v>
      </c>
      <c r="G137" s="14">
        <v>0</v>
      </c>
      <c r="H137" s="14">
        <v>1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5">
        <f t="shared" si="30"/>
        <v>1</v>
      </c>
      <c r="O137" s="14">
        <v>3</v>
      </c>
      <c r="P137" s="4">
        <f t="shared" si="33"/>
        <v>0.25</v>
      </c>
      <c r="Q137" s="14">
        <v>0</v>
      </c>
      <c r="R137" s="14">
        <v>0</v>
      </c>
      <c r="S137" s="56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s="2" customFormat="1" x14ac:dyDescent="0.25">
      <c r="A138" s="7" t="s">
        <v>137</v>
      </c>
      <c r="B138" s="14">
        <f t="shared" si="31"/>
        <v>30</v>
      </c>
      <c r="C138" s="14">
        <v>8</v>
      </c>
      <c r="D138" s="14">
        <v>11</v>
      </c>
      <c r="E138" s="14">
        <v>11</v>
      </c>
      <c r="F138" s="4">
        <f t="shared" si="32"/>
        <v>0.26666666666666666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1</v>
      </c>
      <c r="N138" s="5">
        <f t="shared" si="30"/>
        <v>2</v>
      </c>
      <c r="O138" s="14">
        <v>15</v>
      </c>
      <c r="P138" s="4">
        <f t="shared" si="33"/>
        <v>0.11764705882352941</v>
      </c>
      <c r="Q138" s="14">
        <v>2</v>
      </c>
      <c r="R138" s="14">
        <v>0</v>
      </c>
      <c r="S138" s="56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5">
      <c r="A139" s="53" t="s">
        <v>264</v>
      </c>
      <c r="B139" s="6">
        <v>6</v>
      </c>
      <c r="C139" s="6">
        <v>3</v>
      </c>
      <c r="D139" s="6">
        <v>3</v>
      </c>
      <c r="E139" s="6">
        <v>0</v>
      </c>
      <c r="F139" s="4">
        <f t="shared" si="32"/>
        <v>0.5</v>
      </c>
      <c r="G139" s="6">
        <v>0</v>
      </c>
      <c r="H139" s="6">
        <v>0</v>
      </c>
      <c r="I139" s="6">
        <v>0</v>
      </c>
      <c r="J139" s="6">
        <v>1</v>
      </c>
      <c r="K139" s="6">
        <v>0</v>
      </c>
      <c r="L139" s="6">
        <v>0</v>
      </c>
      <c r="M139" s="6">
        <v>1</v>
      </c>
      <c r="N139" s="5">
        <f t="shared" si="30"/>
        <v>2</v>
      </c>
      <c r="O139" s="6">
        <v>4</v>
      </c>
      <c r="P139" s="4">
        <f t="shared" si="33"/>
        <v>0.33333333333333331</v>
      </c>
      <c r="Q139" s="6">
        <v>0</v>
      </c>
      <c r="R139" s="6">
        <v>0</v>
      </c>
      <c r="S139" s="56"/>
    </row>
    <row r="140" spans="1:29" s="2" customFormat="1" x14ac:dyDescent="0.25">
      <c r="A140" s="35" t="s">
        <v>139</v>
      </c>
      <c r="B140" s="23">
        <f>C140+D140+E140</f>
        <v>269</v>
      </c>
      <c r="C140" s="23">
        <f>C129+C132+C139</f>
        <v>118</v>
      </c>
      <c r="D140" s="23">
        <f t="shared" ref="D140:E140" si="34">D129+D132+D139</f>
        <v>150</v>
      </c>
      <c r="E140" s="23">
        <f t="shared" si="34"/>
        <v>1</v>
      </c>
      <c r="F140" s="25">
        <f t="shared" si="32"/>
        <v>0.43866171003717475</v>
      </c>
      <c r="G140" s="23">
        <f>G129+G132+G139</f>
        <v>2</v>
      </c>
      <c r="H140" s="23">
        <f t="shared" ref="H140:M140" si="35">H129+H132+H139</f>
        <v>21</v>
      </c>
      <c r="I140" s="23">
        <f t="shared" si="35"/>
        <v>11</v>
      </c>
      <c r="J140" s="23">
        <f t="shared" si="35"/>
        <v>31</v>
      </c>
      <c r="K140" s="23">
        <f t="shared" si="35"/>
        <v>4</v>
      </c>
      <c r="L140" s="23">
        <f t="shared" si="35"/>
        <v>0</v>
      </c>
      <c r="M140" s="23">
        <f t="shared" si="35"/>
        <v>14</v>
      </c>
      <c r="N140" s="26">
        <f t="shared" si="30"/>
        <v>83</v>
      </c>
      <c r="O140" s="23">
        <f>O129+O132+O139</f>
        <v>153</v>
      </c>
      <c r="P140" s="25">
        <f t="shared" si="33"/>
        <v>0.35169491525423729</v>
      </c>
      <c r="Q140" s="23">
        <f>Q129+Q132+Q139</f>
        <v>17</v>
      </c>
      <c r="R140" s="23">
        <f>R129+R132+R139</f>
        <v>16</v>
      </c>
      <c r="S140" s="56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s="2" customFormat="1" ht="15.75" x14ac:dyDescent="0.25">
      <c r="A141" s="31" t="s">
        <v>140</v>
      </c>
      <c r="B141" s="15">
        <f>C141+D141+E141</f>
        <v>12401</v>
      </c>
      <c r="C141" s="15">
        <f>C55+C77+C95+C104+C113+C117+C121+C124+C127+C140</f>
        <v>6578</v>
      </c>
      <c r="D141" s="15">
        <f>D55+D77+D95+D104+D113+D117+D121+D124+D127+D140</f>
        <v>5789</v>
      </c>
      <c r="E141" s="15">
        <f>E55+E77+E95+E104+E113+E117+E121+E124+E127+E140</f>
        <v>34</v>
      </c>
      <c r="F141" s="4">
        <f t="shared" si="32"/>
        <v>0.53044109346020485</v>
      </c>
      <c r="G141" s="15">
        <f t="shared" ref="G141:M141" si="36">G55+G77+G95+G104+G113+G117+G121+G124+G127+G140</f>
        <v>22</v>
      </c>
      <c r="H141" s="15">
        <f t="shared" si="36"/>
        <v>1637</v>
      </c>
      <c r="I141" s="15">
        <f t="shared" si="36"/>
        <v>1936</v>
      </c>
      <c r="J141" s="15">
        <f t="shared" si="36"/>
        <v>1964</v>
      </c>
      <c r="K141" s="15">
        <f t="shared" si="36"/>
        <v>145</v>
      </c>
      <c r="L141" s="15">
        <f t="shared" si="36"/>
        <v>3</v>
      </c>
      <c r="M141" s="15">
        <f t="shared" si="36"/>
        <v>383</v>
      </c>
      <c r="N141" s="5">
        <f t="shared" si="30"/>
        <v>6090</v>
      </c>
      <c r="O141" s="15">
        <f>O55+O77+O95+O104+O113+O117+O121+O124+O127+O140</f>
        <v>4213</v>
      </c>
      <c r="P141" s="4">
        <f t="shared" si="33"/>
        <v>0.5910899737940406</v>
      </c>
      <c r="Q141" s="15">
        <f>Q55+Q77+Q95+Q104+Q113+Q117+Q121+Q124+Q127+Q140</f>
        <v>1456</v>
      </c>
      <c r="R141" s="15">
        <f>R55+R77+R95+R104+R113+R117+R121+R124+R127+R140</f>
        <v>642</v>
      </c>
      <c r="S141" s="56"/>
      <c r="T141" s="15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5">
      <c r="N142" s="5"/>
      <c r="S142" s="56"/>
    </row>
    <row r="143" spans="1:29" x14ac:dyDescent="0.25">
      <c r="A143" s="3" t="s">
        <v>290</v>
      </c>
      <c r="C143" s="17"/>
      <c r="D143" s="17"/>
      <c r="N143" s="5"/>
      <c r="S143" s="56"/>
    </row>
    <row r="144" spans="1:29" s="34" customFormat="1" x14ac:dyDescent="0.25">
      <c r="A144" s="37" t="s">
        <v>178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9"/>
      <c r="O144" s="38"/>
      <c r="P144" s="38"/>
      <c r="Q144" s="38"/>
      <c r="R144" s="38"/>
      <c r="S144" s="56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</row>
    <row r="145" spans="1:29" s="34" customFormat="1" x14ac:dyDescent="0.25">
      <c r="A145" s="37" t="s">
        <v>202</v>
      </c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9"/>
      <c r="O145" s="38"/>
      <c r="P145" s="38"/>
      <c r="Q145" s="38"/>
      <c r="R145" s="38"/>
      <c r="S145" s="56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</row>
    <row r="146" spans="1:29" s="34" customFormat="1" ht="11.25" x14ac:dyDescent="0.2">
      <c r="A146" s="40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9"/>
      <c r="O146" s="38"/>
      <c r="P146" s="38"/>
      <c r="Q146" s="38"/>
      <c r="R146" s="38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</row>
  </sheetData>
  <pageMargins left="0.7" right="0.7" top="0.75" bottom="0.75" header="0.3" footer="0.3"/>
  <pageSetup scale="54" fitToHeight="0" orientation="landscape" r:id="rId1"/>
  <headerFooter>
    <oddHeader>&amp;L&amp;"+,Bold"PROGRAM LEVEL DATA&amp;C&amp;"+,Bold"TABLE 30&amp;R&amp;"+,Bold"Undergraduate Major Enrollment by Gender and Ethnicity</oddHeader>
    <oddFooter>&amp;L&amp;"+,Bold"Office of Institutional Research, UMass Boston</oddFooter>
  </headerFooter>
  <rowBreaks count="2" manualBreakCount="2">
    <brk id="55" max="17" man="1"/>
    <brk id="95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39"/>
  <sheetViews>
    <sheetView zoomScale="110" zoomScaleNormal="110" workbookViewId="0">
      <selection activeCell="B138" sqref="B138"/>
    </sheetView>
  </sheetViews>
  <sheetFormatPr defaultColWidth="8.85546875" defaultRowHeight="15" x14ac:dyDescent="0.25"/>
  <cols>
    <col min="1" max="1" width="36.85546875" customWidth="1"/>
    <col min="2" max="2" width="6.7109375" style="6" customWidth="1"/>
    <col min="3" max="3" width="7.42578125" style="6" customWidth="1"/>
    <col min="4" max="4" width="6.42578125" style="6" customWidth="1"/>
    <col min="5" max="5" width="9.42578125" style="6" customWidth="1"/>
    <col min="6" max="6" width="8" style="6" customWidth="1"/>
    <col min="7" max="7" width="14.42578125" style="6" customWidth="1"/>
    <col min="8" max="8" width="6.42578125" style="6" customWidth="1"/>
    <col min="9" max="9" width="11.42578125" style="6" customWidth="1"/>
    <col min="10" max="10" width="8.7109375" style="6" customWidth="1"/>
    <col min="11" max="11" width="8.42578125" style="6" customWidth="1"/>
    <col min="12" max="12" width="11.28515625" style="6" customWidth="1"/>
    <col min="13" max="13" width="7.28515625" style="6" customWidth="1"/>
    <col min="14" max="14" width="11.42578125" style="6" customWidth="1"/>
    <col min="15" max="15" width="7.42578125" style="6" customWidth="1"/>
    <col min="16" max="16" width="10.85546875" style="6" customWidth="1"/>
    <col min="17" max="17" width="12.28515625" style="6" customWidth="1"/>
    <col min="18" max="18" width="9.28515625" style="6" customWidth="1"/>
    <col min="19" max="19" width="9.140625"/>
  </cols>
  <sheetData>
    <row r="1" spans="1:19" ht="21" x14ac:dyDescent="0.35">
      <c r="A1" s="8" t="s">
        <v>291</v>
      </c>
    </row>
    <row r="3" spans="1:19" ht="60.75" thickBot="1" x14ac:dyDescent="0.3">
      <c r="A3" s="18"/>
      <c r="B3" s="19" t="s">
        <v>204</v>
      </c>
      <c r="C3" s="19" t="s">
        <v>3</v>
      </c>
      <c r="D3" s="19" t="s">
        <v>4</v>
      </c>
      <c r="E3" s="19" t="s">
        <v>147</v>
      </c>
      <c r="F3" s="19" t="s">
        <v>148</v>
      </c>
      <c r="G3" s="20" t="s">
        <v>205</v>
      </c>
      <c r="H3" s="20" t="s">
        <v>8</v>
      </c>
      <c r="I3" s="20" t="s">
        <v>206</v>
      </c>
      <c r="J3" s="20" t="s">
        <v>207</v>
      </c>
      <c r="K3" s="20" t="s">
        <v>208</v>
      </c>
      <c r="L3" s="20" t="s">
        <v>209</v>
      </c>
      <c r="M3" s="20" t="s">
        <v>210</v>
      </c>
      <c r="N3" s="20" t="s">
        <v>211</v>
      </c>
      <c r="O3" s="20" t="s">
        <v>15</v>
      </c>
      <c r="P3" s="20" t="s">
        <v>155</v>
      </c>
      <c r="Q3" s="20" t="s">
        <v>156</v>
      </c>
      <c r="R3" s="20" t="s">
        <v>212</v>
      </c>
    </row>
    <row r="4" spans="1:19" ht="15.75" x14ac:dyDescent="0.25">
      <c r="A4" s="27" t="s">
        <v>19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9" x14ac:dyDescent="0.25">
      <c r="A5" s="12" t="s">
        <v>213</v>
      </c>
      <c r="B5" s="13">
        <f>C5+D5+E5</f>
        <v>11</v>
      </c>
      <c r="C5" s="13">
        <v>8</v>
      </c>
      <c r="D5" s="13">
        <v>3</v>
      </c>
      <c r="E5" s="13">
        <v>0</v>
      </c>
      <c r="F5" s="4">
        <f>C5/B5</f>
        <v>0.72727272727272729</v>
      </c>
      <c r="G5" s="13">
        <v>0</v>
      </c>
      <c r="H5" s="13">
        <v>0</v>
      </c>
      <c r="I5" s="13">
        <v>6</v>
      </c>
      <c r="J5" s="13">
        <v>4</v>
      </c>
      <c r="K5" s="13">
        <v>0</v>
      </c>
      <c r="L5" s="13">
        <v>0</v>
      </c>
      <c r="M5" s="13">
        <v>1</v>
      </c>
      <c r="N5" s="5">
        <f>SUM(G5:M5)</f>
        <v>11</v>
      </c>
      <c r="O5" s="13">
        <v>0</v>
      </c>
      <c r="P5" s="4">
        <f>N5/(N5+O5)</f>
        <v>1</v>
      </c>
      <c r="Q5" s="13">
        <v>0</v>
      </c>
      <c r="R5" s="13">
        <v>0</v>
      </c>
    </row>
    <row r="6" spans="1:19" x14ac:dyDescent="0.25">
      <c r="A6" s="12" t="s">
        <v>214</v>
      </c>
      <c r="B6" s="13">
        <f t="shared" ref="B6:B50" si="0">C6+D6+E6</f>
        <v>17</v>
      </c>
      <c r="C6" s="13">
        <v>7</v>
      </c>
      <c r="D6" s="13">
        <v>10</v>
      </c>
      <c r="E6" s="13">
        <v>0</v>
      </c>
      <c r="F6" s="4">
        <f t="shared" ref="F6:F68" si="1">C6/B6</f>
        <v>0.41176470588235292</v>
      </c>
      <c r="G6" s="13">
        <v>0</v>
      </c>
      <c r="H6" s="13">
        <v>1</v>
      </c>
      <c r="I6" s="13">
        <v>3</v>
      </c>
      <c r="J6" s="13">
        <v>1</v>
      </c>
      <c r="K6" s="13">
        <v>0</v>
      </c>
      <c r="L6" s="13">
        <v>0</v>
      </c>
      <c r="M6" s="13">
        <v>1</v>
      </c>
      <c r="N6" s="5">
        <f t="shared" ref="N6:N58" si="2">SUM(G6:M6)</f>
        <v>6</v>
      </c>
      <c r="O6" s="13">
        <v>10</v>
      </c>
      <c r="P6" s="4">
        <f t="shared" ref="P6:P58" si="3">N6/(N6+O6)</f>
        <v>0.375</v>
      </c>
      <c r="Q6" s="13">
        <v>0</v>
      </c>
      <c r="R6" s="13">
        <v>1</v>
      </c>
    </row>
    <row r="7" spans="1:19" x14ac:dyDescent="0.25">
      <c r="A7" s="12" t="s">
        <v>216</v>
      </c>
      <c r="B7" s="13">
        <f t="shared" si="0"/>
        <v>73</v>
      </c>
      <c r="C7" s="13">
        <v>52</v>
      </c>
      <c r="D7" s="13">
        <v>21</v>
      </c>
      <c r="E7" s="13">
        <v>0</v>
      </c>
      <c r="F7" s="4">
        <f t="shared" si="1"/>
        <v>0.71232876712328763</v>
      </c>
      <c r="G7" s="13">
        <v>0</v>
      </c>
      <c r="H7" s="13">
        <v>3</v>
      </c>
      <c r="I7" s="13">
        <v>4</v>
      </c>
      <c r="J7" s="13">
        <v>16</v>
      </c>
      <c r="K7" s="13">
        <v>1</v>
      </c>
      <c r="L7" s="13">
        <v>0</v>
      </c>
      <c r="M7" s="13">
        <v>3</v>
      </c>
      <c r="N7" s="5">
        <f t="shared" si="2"/>
        <v>27</v>
      </c>
      <c r="O7" s="13">
        <v>44</v>
      </c>
      <c r="P7" s="4">
        <f t="shared" si="3"/>
        <v>0.38028169014084506</v>
      </c>
      <c r="Q7" s="13">
        <v>2</v>
      </c>
      <c r="R7" s="13">
        <v>0</v>
      </c>
    </row>
    <row r="8" spans="1:19" x14ac:dyDescent="0.25">
      <c r="A8" s="12" t="s">
        <v>217</v>
      </c>
      <c r="B8" s="13">
        <f t="shared" si="0"/>
        <v>2</v>
      </c>
      <c r="C8" s="13">
        <v>1</v>
      </c>
      <c r="D8" s="13">
        <v>1</v>
      </c>
      <c r="E8" s="13">
        <v>0</v>
      </c>
      <c r="F8" s="4">
        <f t="shared" si="1"/>
        <v>0.5</v>
      </c>
      <c r="G8" s="13">
        <v>0</v>
      </c>
      <c r="H8" s="13">
        <v>0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5">
        <f t="shared" si="2"/>
        <v>1</v>
      </c>
      <c r="O8" s="13">
        <v>0</v>
      </c>
      <c r="P8" s="4">
        <f t="shared" si="3"/>
        <v>1</v>
      </c>
      <c r="Q8" s="13">
        <v>0</v>
      </c>
      <c r="R8" s="13">
        <v>1</v>
      </c>
    </row>
    <row r="9" spans="1:19" x14ac:dyDescent="0.25">
      <c r="A9" s="12" t="s">
        <v>218</v>
      </c>
      <c r="B9" s="13">
        <f t="shared" si="0"/>
        <v>21</v>
      </c>
      <c r="C9" s="13">
        <v>8</v>
      </c>
      <c r="D9" s="13">
        <v>13</v>
      </c>
      <c r="E9" s="13">
        <v>0</v>
      </c>
      <c r="F9" s="4">
        <f t="shared" si="1"/>
        <v>0.38095238095238093</v>
      </c>
      <c r="G9" s="13">
        <v>0</v>
      </c>
      <c r="H9" s="13">
        <v>0</v>
      </c>
      <c r="I9" s="13">
        <v>1</v>
      </c>
      <c r="J9" s="13">
        <v>1</v>
      </c>
      <c r="K9" s="13">
        <v>0</v>
      </c>
      <c r="L9" s="13">
        <v>0</v>
      </c>
      <c r="M9" s="13">
        <v>1</v>
      </c>
      <c r="N9" s="5">
        <f t="shared" si="2"/>
        <v>3</v>
      </c>
      <c r="O9" s="13">
        <v>18</v>
      </c>
      <c r="P9" s="4">
        <f t="shared" si="3"/>
        <v>0.14285714285714285</v>
      </c>
      <c r="Q9" s="13">
        <v>0</v>
      </c>
      <c r="R9" s="13">
        <v>0</v>
      </c>
    </row>
    <row r="10" spans="1:19" x14ac:dyDescent="0.25">
      <c r="A10" s="12" t="s">
        <v>219</v>
      </c>
      <c r="B10" s="13">
        <f>C10+D10+E10</f>
        <v>128</v>
      </c>
      <c r="C10" s="13">
        <v>74</v>
      </c>
      <c r="D10" s="13">
        <v>53</v>
      </c>
      <c r="E10" s="13">
        <v>1</v>
      </c>
      <c r="F10" s="4">
        <f t="shared" si="1"/>
        <v>0.578125</v>
      </c>
      <c r="G10" s="13">
        <v>0</v>
      </c>
      <c r="H10" s="13">
        <v>25</v>
      </c>
      <c r="I10" s="13">
        <v>14</v>
      </c>
      <c r="J10" s="13">
        <v>17</v>
      </c>
      <c r="K10" s="13">
        <v>1</v>
      </c>
      <c r="L10" s="13">
        <v>0</v>
      </c>
      <c r="M10" s="13">
        <v>4</v>
      </c>
      <c r="N10" s="5">
        <f t="shared" si="2"/>
        <v>61</v>
      </c>
      <c r="O10" s="13">
        <v>36</v>
      </c>
      <c r="P10" s="4">
        <f t="shared" si="3"/>
        <v>0.62886597938144329</v>
      </c>
      <c r="Q10" s="13">
        <v>21</v>
      </c>
      <c r="R10" s="13">
        <v>10</v>
      </c>
    </row>
    <row r="11" spans="1:19" x14ac:dyDescent="0.25">
      <c r="A11" s="12" t="s">
        <v>220</v>
      </c>
      <c r="B11" s="13">
        <f t="shared" si="0"/>
        <v>8</v>
      </c>
      <c r="C11" s="13">
        <v>4</v>
      </c>
      <c r="D11" s="13">
        <v>4</v>
      </c>
      <c r="E11" s="13">
        <v>0</v>
      </c>
      <c r="F11" s="4">
        <f t="shared" si="1"/>
        <v>0.5</v>
      </c>
      <c r="G11" s="13">
        <v>0</v>
      </c>
      <c r="H11" s="13">
        <v>3</v>
      </c>
      <c r="I11" s="13">
        <v>1</v>
      </c>
      <c r="J11" s="13">
        <v>0</v>
      </c>
      <c r="K11" s="13">
        <v>0</v>
      </c>
      <c r="L11" s="13">
        <v>0</v>
      </c>
      <c r="M11" s="13">
        <v>0</v>
      </c>
      <c r="N11" s="5">
        <f t="shared" si="2"/>
        <v>4</v>
      </c>
      <c r="O11" s="13">
        <v>3</v>
      </c>
      <c r="P11" s="4">
        <f t="shared" si="3"/>
        <v>0.5714285714285714</v>
      </c>
      <c r="Q11" s="13">
        <v>1</v>
      </c>
      <c r="R11" s="13">
        <v>0</v>
      </c>
    </row>
    <row r="12" spans="1:19" x14ac:dyDescent="0.25">
      <c r="A12" s="7" t="s">
        <v>29</v>
      </c>
      <c r="B12" s="13">
        <f t="shared" si="0"/>
        <v>16</v>
      </c>
      <c r="C12" s="14">
        <v>7</v>
      </c>
      <c r="D12" s="14">
        <v>9</v>
      </c>
      <c r="E12" s="14">
        <v>0</v>
      </c>
      <c r="F12" s="4">
        <f t="shared" si="1"/>
        <v>0.4375</v>
      </c>
      <c r="G12" s="14">
        <v>0</v>
      </c>
      <c r="H12" s="14">
        <v>6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5">
        <f t="shared" si="2"/>
        <v>6</v>
      </c>
      <c r="O12" s="14">
        <v>6</v>
      </c>
      <c r="P12" s="4">
        <f t="shared" si="3"/>
        <v>0.5</v>
      </c>
      <c r="Q12" s="14">
        <v>2</v>
      </c>
      <c r="R12" s="14">
        <v>2</v>
      </c>
      <c r="S12" s="1"/>
    </row>
    <row r="13" spans="1:19" x14ac:dyDescent="0.25">
      <c r="A13" s="12" t="s">
        <v>221</v>
      </c>
      <c r="B13" s="13">
        <f t="shared" si="0"/>
        <v>10</v>
      </c>
      <c r="C13" s="13">
        <v>5</v>
      </c>
      <c r="D13" s="13">
        <v>5</v>
      </c>
      <c r="E13" s="13">
        <v>0</v>
      </c>
      <c r="F13" s="4">
        <f t="shared" si="1"/>
        <v>0.5</v>
      </c>
      <c r="G13" s="13">
        <v>0</v>
      </c>
      <c r="H13" s="13">
        <v>0</v>
      </c>
      <c r="I13" s="13">
        <v>0</v>
      </c>
      <c r="J13" s="13">
        <v>4</v>
      </c>
      <c r="K13" s="13">
        <v>0</v>
      </c>
      <c r="L13" s="13">
        <v>0</v>
      </c>
      <c r="M13" s="13">
        <v>0</v>
      </c>
      <c r="N13" s="5">
        <f t="shared" si="2"/>
        <v>4</v>
      </c>
      <c r="O13" s="13">
        <v>5</v>
      </c>
      <c r="P13" s="4">
        <f t="shared" si="3"/>
        <v>0.44444444444444442</v>
      </c>
      <c r="Q13" s="13">
        <v>0</v>
      </c>
      <c r="R13" s="13">
        <v>1</v>
      </c>
    </row>
    <row r="14" spans="1:19" x14ac:dyDescent="0.25">
      <c r="A14" s="12" t="s">
        <v>222</v>
      </c>
      <c r="B14" s="13">
        <f t="shared" si="0"/>
        <v>10</v>
      </c>
      <c r="C14" s="13">
        <v>6</v>
      </c>
      <c r="D14" s="13">
        <v>4</v>
      </c>
      <c r="E14" s="13">
        <v>0</v>
      </c>
      <c r="F14" s="4">
        <f t="shared" si="1"/>
        <v>0.6</v>
      </c>
      <c r="G14" s="13">
        <v>0</v>
      </c>
      <c r="H14" s="13">
        <v>0</v>
      </c>
      <c r="I14" s="13">
        <v>0</v>
      </c>
      <c r="J14" s="13">
        <v>1</v>
      </c>
      <c r="K14" s="13">
        <v>0</v>
      </c>
      <c r="L14" s="13">
        <v>0</v>
      </c>
      <c r="M14" s="13">
        <v>0</v>
      </c>
      <c r="N14" s="5">
        <f t="shared" si="2"/>
        <v>1</v>
      </c>
      <c r="O14" s="13">
        <v>8</v>
      </c>
      <c r="P14" s="4">
        <f t="shared" si="3"/>
        <v>0.1111111111111111</v>
      </c>
      <c r="Q14" s="13">
        <v>0</v>
      </c>
      <c r="R14" s="13">
        <v>1</v>
      </c>
    </row>
    <row r="15" spans="1:19" x14ac:dyDescent="0.25">
      <c r="A15" s="12" t="s">
        <v>223</v>
      </c>
      <c r="B15" s="13">
        <f t="shared" si="0"/>
        <v>321</v>
      </c>
      <c r="C15" s="13">
        <v>194</v>
      </c>
      <c r="D15" s="13">
        <v>126</v>
      </c>
      <c r="E15" s="13">
        <v>1</v>
      </c>
      <c r="F15" s="4">
        <f t="shared" si="1"/>
        <v>0.60436137071651086</v>
      </c>
      <c r="G15" s="13">
        <v>0</v>
      </c>
      <c r="H15" s="13">
        <v>23</v>
      </c>
      <c r="I15" s="13">
        <v>39</v>
      </c>
      <c r="J15" s="13">
        <v>56</v>
      </c>
      <c r="K15" s="13">
        <v>0</v>
      </c>
      <c r="L15" s="13">
        <v>0</v>
      </c>
      <c r="M15" s="13">
        <v>20</v>
      </c>
      <c r="N15" s="5">
        <f t="shared" si="2"/>
        <v>138</v>
      </c>
      <c r="O15" s="13">
        <v>144</v>
      </c>
      <c r="P15" s="4">
        <f t="shared" si="3"/>
        <v>0.48936170212765956</v>
      </c>
      <c r="Q15" s="13">
        <v>23</v>
      </c>
      <c r="R15" s="13">
        <v>16</v>
      </c>
    </row>
    <row r="16" spans="1:19" x14ac:dyDescent="0.25">
      <c r="A16" s="12" t="s">
        <v>224</v>
      </c>
      <c r="B16" s="13">
        <f t="shared" si="0"/>
        <v>532</v>
      </c>
      <c r="C16" s="13">
        <v>258</v>
      </c>
      <c r="D16" s="13">
        <v>271</v>
      </c>
      <c r="E16" s="13">
        <v>3</v>
      </c>
      <c r="F16" s="4">
        <f t="shared" si="1"/>
        <v>0.48496240601503759</v>
      </c>
      <c r="G16" s="13">
        <v>0</v>
      </c>
      <c r="H16" s="13">
        <v>33</v>
      </c>
      <c r="I16" s="13">
        <v>103</v>
      </c>
      <c r="J16" s="13">
        <v>115</v>
      </c>
      <c r="K16" s="13">
        <v>20</v>
      </c>
      <c r="L16" s="13">
        <v>0</v>
      </c>
      <c r="M16" s="13">
        <v>15</v>
      </c>
      <c r="N16" s="5">
        <f t="shared" si="2"/>
        <v>286</v>
      </c>
      <c r="O16" s="13">
        <v>206</v>
      </c>
      <c r="P16" s="4">
        <f t="shared" si="3"/>
        <v>0.58130081300813008</v>
      </c>
      <c r="Q16" s="13">
        <v>7</v>
      </c>
      <c r="R16" s="13">
        <v>33</v>
      </c>
    </row>
    <row r="17" spans="1:19" x14ac:dyDescent="0.25">
      <c r="A17" s="7" t="s">
        <v>125</v>
      </c>
      <c r="B17" s="13">
        <f t="shared" si="0"/>
        <v>0</v>
      </c>
      <c r="C17" s="14">
        <v>0</v>
      </c>
      <c r="D17" s="14">
        <v>0</v>
      </c>
      <c r="E17" s="14">
        <v>0</v>
      </c>
      <c r="F17" s="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5">
        <f t="shared" si="2"/>
        <v>0</v>
      </c>
      <c r="O17" s="14">
        <v>0</v>
      </c>
      <c r="P17" s="4">
        <v>0</v>
      </c>
      <c r="Q17" s="14">
        <v>0</v>
      </c>
      <c r="R17" s="14">
        <v>0</v>
      </c>
      <c r="S17" s="1"/>
    </row>
    <row r="18" spans="1:19" x14ac:dyDescent="0.25">
      <c r="A18" s="7" t="s">
        <v>53</v>
      </c>
      <c r="B18" s="13">
        <f t="shared" si="0"/>
        <v>0</v>
      </c>
      <c r="C18" s="14">
        <v>0</v>
      </c>
      <c r="D18" s="14">
        <v>0</v>
      </c>
      <c r="E18" s="14">
        <v>0</v>
      </c>
      <c r="F18" s="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5">
        <f t="shared" si="2"/>
        <v>0</v>
      </c>
      <c r="O18" s="14">
        <v>0</v>
      </c>
      <c r="P18" s="4">
        <v>0</v>
      </c>
      <c r="Q18" s="14">
        <v>0</v>
      </c>
      <c r="R18" s="14">
        <v>0</v>
      </c>
      <c r="S18" s="1"/>
    </row>
    <row r="19" spans="1:19" x14ac:dyDescent="0.25">
      <c r="A19" s="12" t="s">
        <v>225</v>
      </c>
      <c r="B19" s="13">
        <f t="shared" si="0"/>
        <v>418</v>
      </c>
      <c r="C19" s="13">
        <v>122</v>
      </c>
      <c r="D19" s="13">
        <v>293</v>
      </c>
      <c r="E19" s="13">
        <v>3</v>
      </c>
      <c r="F19" s="4">
        <f t="shared" si="1"/>
        <v>0.291866028708134</v>
      </c>
      <c r="G19" s="13">
        <v>0</v>
      </c>
      <c r="H19" s="13">
        <v>43</v>
      </c>
      <c r="I19" s="13">
        <v>47</v>
      </c>
      <c r="J19" s="13">
        <v>35</v>
      </c>
      <c r="K19" s="13">
        <v>1</v>
      </c>
      <c r="L19" s="13">
        <v>0</v>
      </c>
      <c r="M19" s="13">
        <v>8</v>
      </c>
      <c r="N19" s="5">
        <f t="shared" si="2"/>
        <v>134</v>
      </c>
      <c r="O19" s="13">
        <v>84</v>
      </c>
      <c r="P19" s="4">
        <f t="shared" si="3"/>
        <v>0.61467889908256879</v>
      </c>
      <c r="Q19" s="13">
        <v>177</v>
      </c>
      <c r="R19" s="13">
        <v>23</v>
      </c>
    </row>
    <row r="20" spans="1:19" x14ac:dyDescent="0.25">
      <c r="A20" s="12" t="s">
        <v>35</v>
      </c>
      <c r="B20" s="13">
        <f t="shared" si="0"/>
        <v>309</v>
      </c>
      <c r="C20" s="13">
        <v>186</v>
      </c>
      <c r="D20" s="13">
        <v>122</v>
      </c>
      <c r="E20" s="13">
        <v>1</v>
      </c>
      <c r="F20" s="4">
        <f t="shared" si="1"/>
        <v>0.60194174757281549</v>
      </c>
      <c r="G20" s="13">
        <v>1</v>
      </c>
      <c r="H20" s="13">
        <v>18</v>
      </c>
      <c r="I20" s="13">
        <v>37</v>
      </c>
      <c r="J20" s="13">
        <v>49</v>
      </c>
      <c r="K20" s="13">
        <v>3</v>
      </c>
      <c r="L20" s="13">
        <v>0</v>
      </c>
      <c r="M20" s="13">
        <v>11</v>
      </c>
      <c r="N20" s="5">
        <f t="shared" si="2"/>
        <v>119</v>
      </c>
      <c r="O20" s="13">
        <v>160</v>
      </c>
      <c r="P20" s="4">
        <f t="shared" si="3"/>
        <v>0.4265232974910394</v>
      </c>
      <c r="Q20" s="13">
        <v>6</v>
      </c>
      <c r="R20" s="13">
        <v>24</v>
      </c>
    </row>
    <row r="21" spans="1:19" x14ac:dyDescent="0.25">
      <c r="A21" s="7" t="s">
        <v>36</v>
      </c>
      <c r="B21" s="13">
        <f t="shared" si="0"/>
        <v>0</v>
      </c>
      <c r="C21" s="14">
        <v>0</v>
      </c>
      <c r="D21" s="14">
        <v>0</v>
      </c>
      <c r="E21" s="14">
        <v>0</v>
      </c>
      <c r="F21" s="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5">
        <f t="shared" si="2"/>
        <v>0</v>
      </c>
      <c r="O21" s="14">
        <v>0</v>
      </c>
      <c r="P21" s="4">
        <v>0</v>
      </c>
      <c r="Q21" s="14">
        <v>0</v>
      </c>
      <c r="R21" s="14">
        <v>0</v>
      </c>
      <c r="S21" s="1"/>
    </row>
    <row r="22" spans="1:19" x14ac:dyDescent="0.25">
      <c r="A22" s="7" t="s">
        <v>160</v>
      </c>
      <c r="B22" s="13">
        <f t="shared" si="0"/>
        <v>0</v>
      </c>
      <c r="C22" s="14">
        <v>0</v>
      </c>
      <c r="D22" s="14">
        <v>0</v>
      </c>
      <c r="E22" s="14">
        <v>0</v>
      </c>
      <c r="F22" s="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5">
        <f t="shared" si="2"/>
        <v>0</v>
      </c>
      <c r="O22" s="14">
        <v>0</v>
      </c>
      <c r="P22" s="4">
        <v>0</v>
      </c>
      <c r="Q22" s="14">
        <v>0</v>
      </c>
      <c r="R22" s="14">
        <v>0</v>
      </c>
      <c r="S22" s="1"/>
    </row>
    <row r="23" spans="1:19" x14ac:dyDescent="0.25">
      <c r="A23" s="7" t="s">
        <v>266</v>
      </c>
      <c r="B23" s="13">
        <f t="shared" si="0"/>
        <v>0</v>
      </c>
      <c r="C23" s="14">
        <v>0</v>
      </c>
      <c r="D23" s="14">
        <v>0</v>
      </c>
      <c r="E23" s="14">
        <v>0</v>
      </c>
      <c r="F23" s="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5">
        <f t="shared" si="2"/>
        <v>0</v>
      </c>
      <c r="O23" s="14">
        <v>0</v>
      </c>
      <c r="P23" s="4">
        <v>0</v>
      </c>
      <c r="Q23" s="14">
        <v>0</v>
      </c>
      <c r="R23" s="14">
        <v>0</v>
      </c>
      <c r="S23" s="1"/>
    </row>
    <row r="24" spans="1:19" x14ac:dyDescent="0.25">
      <c r="A24" s="7" t="s">
        <v>267</v>
      </c>
      <c r="B24" s="13">
        <f t="shared" si="0"/>
        <v>0</v>
      </c>
      <c r="C24" s="14">
        <v>0</v>
      </c>
      <c r="D24" s="14">
        <v>0</v>
      </c>
      <c r="E24" s="14">
        <v>0</v>
      </c>
      <c r="F24" s="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5">
        <f t="shared" si="2"/>
        <v>0</v>
      </c>
      <c r="O24" s="14">
        <v>0</v>
      </c>
      <c r="P24" s="4">
        <v>0</v>
      </c>
      <c r="Q24" s="14">
        <v>0</v>
      </c>
      <c r="R24" s="14">
        <v>0</v>
      </c>
      <c r="S24" s="1"/>
    </row>
    <row r="25" spans="1:19" x14ac:dyDescent="0.25">
      <c r="A25" s="12" t="s">
        <v>226</v>
      </c>
      <c r="B25" s="13">
        <f t="shared" si="0"/>
        <v>19</v>
      </c>
      <c r="C25" s="13">
        <v>12</v>
      </c>
      <c r="D25" s="13">
        <v>7</v>
      </c>
      <c r="E25" s="13">
        <v>0</v>
      </c>
      <c r="F25" s="4">
        <f t="shared" si="1"/>
        <v>0.63157894736842102</v>
      </c>
      <c r="G25" s="13">
        <v>0</v>
      </c>
      <c r="H25" s="13">
        <v>2</v>
      </c>
      <c r="I25" s="13">
        <v>4</v>
      </c>
      <c r="J25" s="13">
        <v>2</v>
      </c>
      <c r="K25" s="13">
        <v>0</v>
      </c>
      <c r="L25" s="13">
        <v>0</v>
      </c>
      <c r="M25" s="13">
        <v>0</v>
      </c>
      <c r="N25" s="5">
        <f t="shared" si="2"/>
        <v>8</v>
      </c>
      <c r="O25" s="13">
        <v>9</v>
      </c>
      <c r="P25" s="4">
        <f t="shared" si="3"/>
        <v>0.47058823529411764</v>
      </c>
      <c r="Q25" s="13">
        <v>1</v>
      </c>
      <c r="R25" s="13">
        <v>1</v>
      </c>
    </row>
    <row r="26" spans="1:19" x14ac:dyDescent="0.25">
      <c r="A26" s="12" t="s">
        <v>227</v>
      </c>
      <c r="B26" s="13">
        <f t="shared" si="0"/>
        <v>20</v>
      </c>
      <c r="C26" s="13">
        <v>14</v>
      </c>
      <c r="D26" s="13">
        <v>6</v>
      </c>
      <c r="E26" s="13">
        <v>0</v>
      </c>
      <c r="F26" s="4">
        <f t="shared" si="1"/>
        <v>0.7</v>
      </c>
      <c r="G26" s="13">
        <v>0</v>
      </c>
      <c r="H26" s="13">
        <v>0</v>
      </c>
      <c r="I26" s="13">
        <v>13</v>
      </c>
      <c r="J26" s="13">
        <v>0</v>
      </c>
      <c r="K26" s="13">
        <v>0</v>
      </c>
      <c r="L26" s="13">
        <v>0</v>
      </c>
      <c r="M26" s="13">
        <v>1</v>
      </c>
      <c r="N26" s="5">
        <f t="shared" si="2"/>
        <v>14</v>
      </c>
      <c r="O26" s="13">
        <v>6</v>
      </c>
      <c r="P26" s="4">
        <f t="shared" si="3"/>
        <v>0.7</v>
      </c>
      <c r="Q26" s="13">
        <v>0</v>
      </c>
      <c r="R26" s="13">
        <v>0</v>
      </c>
    </row>
    <row r="27" spans="1:19" x14ac:dyDescent="0.25">
      <c r="A27" s="12" t="s">
        <v>228</v>
      </c>
      <c r="B27" s="13">
        <f t="shared" si="0"/>
        <v>116</v>
      </c>
      <c r="C27" s="13">
        <v>33</v>
      </c>
      <c r="D27" s="13">
        <v>83</v>
      </c>
      <c r="E27" s="13">
        <v>0</v>
      </c>
      <c r="F27" s="4">
        <f t="shared" si="1"/>
        <v>0.28448275862068967</v>
      </c>
      <c r="G27" s="13">
        <v>1</v>
      </c>
      <c r="H27" s="13">
        <v>8</v>
      </c>
      <c r="I27" s="13">
        <v>6</v>
      </c>
      <c r="J27" s="13">
        <v>6</v>
      </c>
      <c r="K27" s="13">
        <v>1</v>
      </c>
      <c r="L27" s="13">
        <v>0</v>
      </c>
      <c r="M27" s="13">
        <v>5</v>
      </c>
      <c r="N27" s="5">
        <f t="shared" si="2"/>
        <v>27</v>
      </c>
      <c r="O27" s="13">
        <v>80</v>
      </c>
      <c r="P27" s="4">
        <f t="shared" si="3"/>
        <v>0.25233644859813081</v>
      </c>
      <c r="Q27" s="13">
        <v>2</v>
      </c>
      <c r="R27" s="13">
        <v>7</v>
      </c>
    </row>
    <row r="28" spans="1:19" x14ac:dyDescent="0.25">
      <c r="A28" s="12" t="s">
        <v>230</v>
      </c>
      <c r="B28" s="13">
        <f t="shared" si="0"/>
        <v>3</v>
      </c>
      <c r="C28" s="13">
        <v>2</v>
      </c>
      <c r="D28" s="13">
        <v>1</v>
      </c>
      <c r="E28" s="13">
        <v>0</v>
      </c>
      <c r="F28" s="4">
        <f t="shared" si="1"/>
        <v>0.66666666666666663</v>
      </c>
      <c r="G28" s="13">
        <v>0</v>
      </c>
      <c r="H28" s="13">
        <v>0</v>
      </c>
      <c r="I28" s="13">
        <v>0</v>
      </c>
      <c r="J28" s="13">
        <v>1</v>
      </c>
      <c r="K28" s="13">
        <v>0</v>
      </c>
      <c r="L28" s="13">
        <v>0</v>
      </c>
      <c r="M28" s="13">
        <v>0</v>
      </c>
      <c r="N28" s="5">
        <f t="shared" si="2"/>
        <v>1</v>
      </c>
      <c r="O28" s="13">
        <v>2</v>
      </c>
      <c r="P28" s="4">
        <f t="shared" si="3"/>
        <v>0.33333333333333331</v>
      </c>
      <c r="Q28" s="13">
        <v>0</v>
      </c>
      <c r="R28" s="13">
        <v>0</v>
      </c>
    </row>
    <row r="29" spans="1:19" x14ac:dyDescent="0.25">
      <c r="A29" s="7" t="s">
        <v>268</v>
      </c>
      <c r="B29" s="13">
        <f t="shared" si="0"/>
        <v>3</v>
      </c>
      <c r="C29" s="14">
        <v>3</v>
      </c>
      <c r="D29" s="14">
        <v>0</v>
      </c>
      <c r="E29" s="14">
        <v>0</v>
      </c>
      <c r="F29" s="4">
        <f t="shared" si="1"/>
        <v>1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5">
        <f t="shared" si="2"/>
        <v>0</v>
      </c>
      <c r="O29" s="14">
        <v>3</v>
      </c>
      <c r="P29" s="4">
        <f t="shared" si="3"/>
        <v>0</v>
      </c>
      <c r="Q29" s="14">
        <v>0</v>
      </c>
      <c r="R29" s="14">
        <v>0</v>
      </c>
      <c r="S29" s="1"/>
    </row>
    <row r="30" spans="1:19" x14ac:dyDescent="0.25">
      <c r="A30" s="7" t="s">
        <v>269</v>
      </c>
      <c r="B30" s="13">
        <f t="shared" si="0"/>
        <v>0</v>
      </c>
      <c r="C30" s="14">
        <v>0</v>
      </c>
      <c r="D30" s="14">
        <v>0</v>
      </c>
      <c r="E30" s="14">
        <v>0</v>
      </c>
      <c r="F30" s="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5">
        <f t="shared" si="2"/>
        <v>0</v>
      </c>
      <c r="O30" s="14">
        <v>0</v>
      </c>
      <c r="P30" s="4">
        <v>0</v>
      </c>
      <c r="Q30" s="14">
        <v>0</v>
      </c>
      <c r="R30" s="14">
        <v>0</v>
      </c>
      <c r="S30" s="1"/>
    </row>
    <row r="31" spans="1:19" x14ac:dyDescent="0.25">
      <c r="A31" s="12" t="s">
        <v>49</v>
      </c>
      <c r="B31" s="13">
        <f t="shared" si="0"/>
        <v>19</v>
      </c>
      <c r="C31" s="13">
        <v>14</v>
      </c>
      <c r="D31" s="13">
        <v>5</v>
      </c>
      <c r="E31" s="13">
        <v>0</v>
      </c>
      <c r="F31" s="4">
        <f t="shared" si="1"/>
        <v>0.73684210526315785</v>
      </c>
      <c r="G31" s="13">
        <v>0</v>
      </c>
      <c r="H31" s="13">
        <v>0</v>
      </c>
      <c r="I31" s="13">
        <v>3</v>
      </c>
      <c r="J31" s="13">
        <v>9</v>
      </c>
      <c r="K31" s="13">
        <v>0</v>
      </c>
      <c r="L31" s="13">
        <v>0</v>
      </c>
      <c r="M31" s="13">
        <v>0</v>
      </c>
      <c r="N31" s="5">
        <f t="shared" si="2"/>
        <v>12</v>
      </c>
      <c r="O31" s="13">
        <v>5</v>
      </c>
      <c r="P31" s="4">
        <f t="shared" si="3"/>
        <v>0.70588235294117652</v>
      </c>
      <c r="Q31" s="13">
        <v>1</v>
      </c>
      <c r="R31" s="13">
        <v>1</v>
      </c>
    </row>
    <row r="32" spans="1:19" x14ac:dyDescent="0.25">
      <c r="A32" s="7" t="s">
        <v>162</v>
      </c>
      <c r="B32" s="13">
        <f t="shared" si="0"/>
        <v>13</v>
      </c>
      <c r="C32" s="14">
        <v>8</v>
      </c>
      <c r="D32" s="14">
        <v>5</v>
      </c>
      <c r="E32" s="14">
        <v>0</v>
      </c>
      <c r="F32" s="4">
        <f t="shared" si="1"/>
        <v>0.61538461538461542</v>
      </c>
      <c r="G32" s="14">
        <v>0</v>
      </c>
      <c r="H32" s="14">
        <v>0</v>
      </c>
      <c r="I32" s="14">
        <v>1</v>
      </c>
      <c r="J32" s="14">
        <v>6</v>
      </c>
      <c r="K32" s="14">
        <v>0</v>
      </c>
      <c r="L32" s="14">
        <v>0</v>
      </c>
      <c r="M32" s="14">
        <v>0</v>
      </c>
      <c r="N32" s="5">
        <f t="shared" si="2"/>
        <v>7</v>
      </c>
      <c r="O32" s="14">
        <v>4</v>
      </c>
      <c r="P32" s="4">
        <f t="shared" si="3"/>
        <v>0.63636363636363635</v>
      </c>
      <c r="Q32" s="14">
        <v>1</v>
      </c>
      <c r="R32" s="14">
        <v>1</v>
      </c>
      <c r="S32" s="1"/>
    </row>
    <row r="33" spans="1:19" x14ac:dyDescent="0.25">
      <c r="A33" s="7" t="s">
        <v>163</v>
      </c>
      <c r="B33" s="13">
        <f t="shared" si="0"/>
        <v>0</v>
      </c>
      <c r="C33" s="14">
        <v>0</v>
      </c>
      <c r="D33" s="14">
        <v>0</v>
      </c>
      <c r="E33" s="14">
        <v>0</v>
      </c>
      <c r="F33" s="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5">
        <f t="shared" si="2"/>
        <v>0</v>
      </c>
      <c r="O33" s="14">
        <v>0</v>
      </c>
      <c r="P33" s="4">
        <v>0</v>
      </c>
      <c r="Q33" s="14">
        <v>0</v>
      </c>
      <c r="R33" s="14">
        <v>0</v>
      </c>
      <c r="S33" s="1"/>
    </row>
    <row r="34" spans="1:19" x14ac:dyDescent="0.25">
      <c r="A34" s="7" t="s">
        <v>52</v>
      </c>
      <c r="B34" s="13">
        <f t="shared" si="0"/>
        <v>2</v>
      </c>
      <c r="C34" s="14">
        <v>2</v>
      </c>
      <c r="D34" s="14">
        <v>0</v>
      </c>
      <c r="E34" s="14">
        <v>0</v>
      </c>
      <c r="F34" s="4">
        <f t="shared" si="1"/>
        <v>1</v>
      </c>
      <c r="G34" s="14">
        <v>0</v>
      </c>
      <c r="H34" s="14">
        <v>0</v>
      </c>
      <c r="I34" s="14">
        <v>0</v>
      </c>
      <c r="J34" s="14">
        <v>1</v>
      </c>
      <c r="K34" s="14">
        <v>0</v>
      </c>
      <c r="L34" s="14">
        <v>0</v>
      </c>
      <c r="M34" s="14">
        <v>0</v>
      </c>
      <c r="N34" s="5">
        <f t="shared" si="2"/>
        <v>1</v>
      </c>
      <c r="O34" s="14">
        <v>0</v>
      </c>
      <c r="P34" s="4">
        <f t="shared" si="3"/>
        <v>1</v>
      </c>
      <c r="Q34" s="14">
        <v>0</v>
      </c>
      <c r="R34" s="14">
        <v>1</v>
      </c>
      <c r="S34" s="1"/>
    </row>
    <row r="35" spans="1:19" x14ac:dyDescent="0.25">
      <c r="A35" s="7" t="s">
        <v>270</v>
      </c>
      <c r="B35" s="13">
        <f t="shared" si="0"/>
        <v>1</v>
      </c>
      <c r="C35" s="14">
        <v>0</v>
      </c>
      <c r="D35" s="14">
        <v>1</v>
      </c>
      <c r="E35" s="14">
        <v>0</v>
      </c>
      <c r="F35" s="4">
        <f t="shared" si="1"/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5">
        <f t="shared" si="2"/>
        <v>0</v>
      </c>
      <c r="O35" s="14">
        <v>1</v>
      </c>
      <c r="P35" s="4">
        <f t="shared" si="3"/>
        <v>0</v>
      </c>
      <c r="Q35" s="14">
        <v>0</v>
      </c>
      <c r="R35" s="14">
        <v>0</v>
      </c>
      <c r="S35" s="1"/>
    </row>
    <row r="36" spans="1:19" x14ac:dyDescent="0.25">
      <c r="A36" s="7" t="s">
        <v>53</v>
      </c>
      <c r="B36" s="13">
        <f t="shared" si="0"/>
        <v>14</v>
      </c>
      <c r="C36" s="14">
        <v>10</v>
      </c>
      <c r="D36" s="14">
        <v>4</v>
      </c>
      <c r="E36" s="14">
        <v>0</v>
      </c>
      <c r="F36" s="4">
        <f t="shared" si="1"/>
        <v>0.7142857142857143</v>
      </c>
      <c r="G36" s="14">
        <v>0</v>
      </c>
      <c r="H36" s="14">
        <v>1</v>
      </c>
      <c r="I36" s="14">
        <v>0</v>
      </c>
      <c r="J36" s="14">
        <v>7</v>
      </c>
      <c r="K36" s="14">
        <v>0</v>
      </c>
      <c r="L36" s="14">
        <v>0</v>
      </c>
      <c r="M36" s="14">
        <v>2</v>
      </c>
      <c r="N36" s="5">
        <f t="shared" si="2"/>
        <v>10</v>
      </c>
      <c r="O36" s="14">
        <v>3</v>
      </c>
      <c r="P36" s="4">
        <f t="shared" si="3"/>
        <v>0.76923076923076927</v>
      </c>
      <c r="Q36" s="14">
        <v>1</v>
      </c>
      <c r="R36" s="14">
        <v>0</v>
      </c>
      <c r="S36" s="1"/>
    </row>
    <row r="37" spans="1:19" x14ac:dyDescent="0.25">
      <c r="A37" s="12" t="s">
        <v>232</v>
      </c>
      <c r="B37" s="13">
        <f t="shared" si="0"/>
        <v>92</v>
      </c>
      <c r="C37" s="13">
        <v>36</v>
      </c>
      <c r="D37" s="13">
        <v>56</v>
      </c>
      <c r="E37" s="13">
        <v>0</v>
      </c>
      <c r="F37" s="4">
        <f t="shared" si="1"/>
        <v>0.39130434782608697</v>
      </c>
      <c r="G37" s="13">
        <v>0</v>
      </c>
      <c r="H37" s="13">
        <v>2</v>
      </c>
      <c r="I37" s="13">
        <v>19</v>
      </c>
      <c r="J37" s="13">
        <v>11</v>
      </c>
      <c r="K37" s="13">
        <v>1</v>
      </c>
      <c r="L37" s="13">
        <v>0</v>
      </c>
      <c r="M37" s="13">
        <v>3</v>
      </c>
      <c r="N37" s="5">
        <f t="shared" si="2"/>
        <v>36</v>
      </c>
      <c r="O37" s="13">
        <v>43</v>
      </c>
      <c r="P37" s="4">
        <f t="shared" si="3"/>
        <v>0.45569620253164556</v>
      </c>
      <c r="Q37" s="13">
        <v>5</v>
      </c>
      <c r="R37" s="13">
        <v>8</v>
      </c>
    </row>
    <row r="38" spans="1:19" x14ac:dyDescent="0.25">
      <c r="A38" s="12" t="s">
        <v>233</v>
      </c>
      <c r="B38" s="13">
        <f t="shared" si="0"/>
        <v>53</v>
      </c>
      <c r="C38" s="13">
        <v>19</v>
      </c>
      <c r="D38" s="13">
        <v>33</v>
      </c>
      <c r="E38" s="13">
        <v>1</v>
      </c>
      <c r="F38" s="4">
        <f t="shared" si="1"/>
        <v>0.35849056603773582</v>
      </c>
      <c r="G38" s="13">
        <v>1</v>
      </c>
      <c r="H38" s="13">
        <v>2</v>
      </c>
      <c r="I38" s="13">
        <v>6</v>
      </c>
      <c r="J38" s="13">
        <v>11</v>
      </c>
      <c r="K38" s="13">
        <v>2</v>
      </c>
      <c r="L38" s="13">
        <v>0</v>
      </c>
      <c r="M38" s="13">
        <v>3</v>
      </c>
      <c r="N38" s="5">
        <f t="shared" si="2"/>
        <v>25</v>
      </c>
      <c r="O38" s="13">
        <v>22</v>
      </c>
      <c r="P38" s="4">
        <f t="shared" si="3"/>
        <v>0.53191489361702127</v>
      </c>
      <c r="Q38" s="13">
        <v>3</v>
      </c>
      <c r="R38" s="13">
        <v>3</v>
      </c>
    </row>
    <row r="39" spans="1:19" x14ac:dyDescent="0.25">
      <c r="A39" s="12" t="s">
        <v>234</v>
      </c>
      <c r="B39" s="13">
        <f t="shared" si="0"/>
        <v>15</v>
      </c>
      <c r="C39" s="13">
        <v>7</v>
      </c>
      <c r="D39" s="13">
        <v>8</v>
      </c>
      <c r="E39" s="13">
        <v>0</v>
      </c>
      <c r="F39" s="4">
        <f t="shared" si="1"/>
        <v>0.46666666666666667</v>
      </c>
      <c r="G39" s="13">
        <v>0</v>
      </c>
      <c r="H39" s="13">
        <v>0</v>
      </c>
      <c r="I39" s="13">
        <v>3</v>
      </c>
      <c r="J39" s="13">
        <v>3</v>
      </c>
      <c r="K39" s="13">
        <v>0</v>
      </c>
      <c r="L39" s="13">
        <v>0</v>
      </c>
      <c r="M39" s="13">
        <v>0</v>
      </c>
      <c r="N39" s="5">
        <f t="shared" si="2"/>
        <v>6</v>
      </c>
      <c r="O39" s="13">
        <v>7</v>
      </c>
      <c r="P39" s="4">
        <f t="shared" si="3"/>
        <v>0.46153846153846156</v>
      </c>
      <c r="Q39" s="13">
        <v>0</v>
      </c>
      <c r="R39" s="13">
        <v>2</v>
      </c>
    </row>
    <row r="40" spans="1:19" x14ac:dyDescent="0.25">
      <c r="A40" s="12" t="s">
        <v>235</v>
      </c>
      <c r="B40" s="13">
        <f t="shared" si="0"/>
        <v>290</v>
      </c>
      <c r="C40" s="13">
        <v>131</v>
      </c>
      <c r="D40" s="13">
        <v>158</v>
      </c>
      <c r="E40" s="13">
        <v>1</v>
      </c>
      <c r="F40" s="4">
        <f t="shared" si="1"/>
        <v>0.4517241379310345</v>
      </c>
      <c r="G40" s="13">
        <v>0</v>
      </c>
      <c r="H40" s="13">
        <v>17</v>
      </c>
      <c r="I40" s="13">
        <v>48</v>
      </c>
      <c r="J40" s="13">
        <v>48</v>
      </c>
      <c r="K40" s="13">
        <v>0</v>
      </c>
      <c r="L40" s="13">
        <v>0</v>
      </c>
      <c r="M40" s="13">
        <v>9</v>
      </c>
      <c r="N40" s="5">
        <f t="shared" si="2"/>
        <v>122</v>
      </c>
      <c r="O40" s="13">
        <v>121</v>
      </c>
      <c r="P40" s="4">
        <f t="shared" si="3"/>
        <v>0.50205761316872433</v>
      </c>
      <c r="Q40" s="13">
        <v>25</v>
      </c>
      <c r="R40" s="13">
        <v>22</v>
      </c>
    </row>
    <row r="41" spans="1:19" x14ac:dyDescent="0.25">
      <c r="A41" s="12" t="s">
        <v>236</v>
      </c>
      <c r="B41" s="13">
        <f t="shared" si="0"/>
        <v>950</v>
      </c>
      <c r="C41" s="13">
        <v>719</v>
      </c>
      <c r="D41" s="13">
        <v>230</v>
      </c>
      <c r="E41" s="13">
        <v>1</v>
      </c>
      <c r="F41" s="4">
        <f t="shared" si="1"/>
        <v>0.75684210526315787</v>
      </c>
      <c r="G41" s="13">
        <v>1</v>
      </c>
      <c r="H41" s="13">
        <v>85</v>
      </c>
      <c r="I41" s="13">
        <v>197</v>
      </c>
      <c r="J41" s="13">
        <v>195</v>
      </c>
      <c r="K41" s="13">
        <v>10</v>
      </c>
      <c r="L41" s="13">
        <v>0</v>
      </c>
      <c r="M41" s="13">
        <v>32</v>
      </c>
      <c r="N41" s="5">
        <f t="shared" si="2"/>
        <v>520</v>
      </c>
      <c r="O41" s="13">
        <v>316</v>
      </c>
      <c r="P41" s="4">
        <f t="shared" si="3"/>
        <v>0.62200956937799046</v>
      </c>
      <c r="Q41" s="13">
        <v>57</v>
      </c>
      <c r="R41" s="13">
        <v>57</v>
      </c>
    </row>
    <row r="42" spans="1:19" x14ac:dyDescent="0.25">
      <c r="A42" s="7" t="s">
        <v>125</v>
      </c>
      <c r="B42" s="13">
        <f t="shared" si="0"/>
        <v>0</v>
      </c>
      <c r="C42" s="14">
        <v>0</v>
      </c>
      <c r="D42" s="14">
        <v>0</v>
      </c>
      <c r="E42" s="14">
        <v>0</v>
      </c>
      <c r="F42" s="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5">
        <f t="shared" si="2"/>
        <v>0</v>
      </c>
      <c r="O42" s="14">
        <v>0</v>
      </c>
      <c r="P42" s="4">
        <v>0</v>
      </c>
      <c r="Q42" s="14">
        <v>0</v>
      </c>
      <c r="R42" s="14">
        <v>0</v>
      </c>
      <c r="S42" s="1"/>
    </row>
    <row r="43" spans="1:19" x14ac:dyDescent="0.25">
      <c r="A43" s="7" t="s">
        <v>126</v>
      </c>
      <c r="B43" s="13">
        <f t="shared" si="0"/>
        <v>0</v>
      </c>
      <c r="C43" s="14">
        <v>0</v>
      </c>
      <c r="D43" s="14">
        <v>0</v>
      </c>
      <c r="E43" s="14">
        <v>0</v>
      </c>
      <c r="F43" s="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5">
        <f t="shared" si="2"/>
        <v>0</v>
      </c>
      <c r="O43" s="14">
        <v>0</v>
      </c>
      <c r="P43" s="4">
        <v>0</v>
      </c>
      <c r="Q43" s="14">
        <v>0</v>
      </c>
      <c r="R43" s="14">
        <v>0</v>
      </c>
      <c r="S43" s="1"/>
    </row>
    <row r="44" spans="1:19" x14ac:dyDescent="0.25">
      <c r="A44" s="12" t="s">
        <v>61</v>
      </c>
      <c r="B44" s="13">
        <f t="shared" si="0"/>
        <v>156</v>
      </c>
      <c r="C44" s="13">
        <v>118</v>
      </c>
      <c r="D44" s="13">
        <v>38</v>
      </c>
      <c r="E44" s="13">
        <v>0</v>
      </c>
      <c r="F44" s="4">
        <f t="shared" si="1"/>
        <v>0.75641025641025639</v>
      </c>
      <c r="G44" s="13">
        <v>0</v>
      </c>
      <c r="H44" s="13">
        <v>6</v>
      </c>
      <c r="I44" s="13">
        <v>34</v>
      </c>
      <c r="J44" s="13">
        <v>33</v>
      </c>
      <c r="K44" s="13">
        <v>5</v>
      </c>
      <c r="L44" s="13">
        <v>0</v>
      </c>
      <c r="M44" s="13">
        <v>7</v>
      </c>
      <c r="N44" s="5">
        <f t="shared" si="2"/>
        <v>85</v>
      </c>
      <c r="O44" s="13">
        <v>52</v>
      </c>
      <c r="P44" s="4">
        <f t="shared" si="3"/>
        <v>0.62043795620437958</v>
      </c>
      <c r="Q44" s="13">
        <v>8</v>
      </c>
      <c r="R44" s="13">
        <v>11</v>
      </c>
    </row>
    <row r="45" spans="1:19" x14ac:dyDescent="0.25">
      <c r="A45" s="12" t="s">
        <v>237</v>
      </c>
      <c r="B45" s="13">
        <f t="shared" si="0"/>
        <v>195</v>
      </c>
      <c r="C45" s="13">
        <v>123</v>
      </c>
      <c r="D45" s="13">
        <v>72</v>
      </c>
      <c r="E45" s="13">
        <v>0</v>
      </c>
      <c r="F45" s="4">
        <f t="shared" si="1"/>
        <v>0.63076923076923075</v>
      </c>
      <c r="G45" s="13">
        <v>0</v>
      </c>
      <c r="H45" s="13">
        <v>15</v>
      </c>
      <c r="I45" s="13">
        <v>51</v>
      </c>
      <c r="J45" s="13">
        <v>31</v>
      </c>
      <c r="K45" s="13">
        <v>2</v>
      </c>
      <c r="L45" s="13">
        <v>0</v>
      </c>
      <c r="M45" s="13">
        <v>9</v>
      </c>
      <c r="N45" s="5">
        <f t="shared" si="2"/>
        <v>108</v>
      </c>
      <c r="O45" s="13">
        <v>64</v>
      </c>
      <c r="P45" s="4">
        <f t="shared" si="3"/>
        <v>0.62790697674418605</v>
      </c>
      <c r="Q45" s="13">
        <v>6</v>
      </c>
      <c r="R45" s="13">
        <v>17</v>
      </c>
    </row>
    <row r="46" spans="1:19" x14ac:dyDescent="0.25">
      <c r="A46" s="12" t="s">
        <v>238</v>
      </c>
      <c r="B46" s="13">
        <f t="shared" si="0"/>
        <v>53</v>
      </c>
      <c r="C46" s="13">
        <v>33</v>
      </c>
      <c r="D46" s="13">
        <v>20</v>
      </c>
      <c r="E46" s="13">
        <v>0</v>
      </c>
      <c r="F46" s="4">
        <f t="shared" si="1"/>
        <v>0.62264150943396224</v>
      </c>
      <c r="G46" s="13">
        <v>0</v>
      </c>
      <c r="H46" s="13">
        <v>0</v>
      </c>
      <c r="I46" s="13">
        <v>13</v>
      </c>
      <c r="J46" s="13">
        <v>6</v>
      </c>
      <c r="K46" s="13">
        <v>0</v>
      </c>
      <c r="L46" s="13">
        <v>0</v>
      </c>
      <c r="M46" s="13">
        <v>4</v>
      </c>
      <c r="N46" s="5">
        <f t="shared" si="2"/>
        <v>23</v>
      </c>
      <c r="O46" s="13">
        <v>26</v>
      </c>
      <c r="P46" s="4">
        <f t="shared" si="3"/>
        <v>0.46938775510204084</v>
      </c>
      <c r="Q46" s="13">
        <v>1</v>
      </c>
      <c r="R46" s="13">
        <v>3</v>
      </c>
    </row>
    <row r="47" spans="1:19" x14ac:dyDescent="0.25">
      <c r="A47" s="12" t="s">
        <v>239</v>
      </c>
      <c r="B47" s="13">
        <f t="shared" si="0"/>
        <v>41</v>
      </c>
      <c r="C47" s="13">
        <v>39</v>
      </c>
      <c r="D47" s="13">
        <v>2</v>
      </c>
      <c r="E47" s="13">
        <v>0</v>
      </c>
      <c r="F47" s="4">
        <f t="shared" si="1"/>
        <v>0.95121951219512191</v>
      </c>
      <c r="G47" s="13">
        <v>0</v>
      </c>
      <c r="H47" s="13">
        <v>5</v>
      </c>
      <c r="I47" s="13">
        <v>5</v>
      </c>
      <c r="J47" s="13">
        <v>19</v>
      </c>
      <c r="K47" s="13">
        <v>0</v>
      </c>
      <c r="L47" s="13">
        <v>0</v>
      </c>
      <c r="M47" s="13">
        <v>0</v>
      </c>
      <c r="N47" s="5">
        <f t="shared" si="2"/>
        <v>29</v>
      </c>
      <c r="O47" s="13">
        <v>10</v>
      </c>
      <c r="P47" s="4">
        <f t="shared" si="3"/>
        <v>0.74358974358974361</v>
      </c>
      <c r="Q47" s="13">
        <v>0</v>
      </c>
      <c r="R47" s="13">
        <v>2</v>
      </c>
    </row>
    <row r="48" spans="1:19" x14ac:dyDescent="0.25">
      <c r="A48" s="7" t="s">
        <v>162</v>
      </c>
      <c r="B48" s="13">
        <f>C48+D48+E48</f>
        <v>0</v>
      </c>
      <c r="C48" s="14">
        <v>0</v>
      </c>
      <c r="D48" s="14">
        <v>0</v>
      </c>
      <c r="E48" s="14">
        <v>0</v>
      </c>
      <c r="F48" s="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5">
        <f t="shared" si="2"/>
        <v>0</v>
      </c>
      <c r="O48" s="14">
        <v>0</v>
      </c>
      <c r="P48" s="4">
        <v>0</v>
      </c>
      <c r="Q48" s="14">
        <v>0</v>
      </c>
      <c r="R48" s="14">
        <v>0</v>
      </c>
      <c r="S48" s="1"/>
    </row>
    <row r="49" spans="1:19" x14ac:dyDescent="0.25">
      <c r="A49" s="12" t="s">
        <v>271</v>
      </c>
      <c r="B49" s="13">
        <f t="shared" si="0"/>
        <v>0</v>
      </c>
      <c r="C49" s="13">
        <v>0</v>
      </c>
      <c r="D49" s="13">
        <v>0</v>
      </c>
      <c r="E49" s="13">
        <v>0</v>
      </c>
      <c r="F49" s="4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5">
        <f t="shared" si="2"/>
        <v>0</v>
      </c>
      <c r="O49" s="13">
        <v>0</v>
      </c>
      <c r="P49" s="4">
        <v>0</v>
      </c>
      <c r="Q49" s="13">
        <v>0</v>
      </c>
      <c r="R49" s="13">
        <v>0</v>
      </c>
    </row>
    <row r="50" spans="1:19" x14ac:dyDescent="0.25">
      <c r="A50" s="12" t="s">
        <v>240</v>
      </c>
      <c r="B50" s="13">
        <f t="shared" si="0"/>
        <v>857</v>
      </c>
      <c r="C50" s="13">
        <v>453</v>
      </c>
      <c r="D50" s="13">
        <v>404</v>
      </c>
      <c r="E50" s="13">
        <v>0</v>
      </c>
      <c r="F50" s="4">
        <f t="shared" si="1"/>
        <v>0.52858809801633611</v>
      </c>
      <c r="G50" s="13">
        <v>4</v>
      </c>
      <c r="H50" s="13">
        <v>111</v>
      </c>
      <c r="I50" s="13">
        <v>160</v>
      </c>
      <c r="J50" s="13">
        <v>160</v>
      </c>
      <c r="K50" s="13">
        <v>8</v>
      </c>
      <c r="L50" s="13">
        <v>1</v>
      </c>
      <c r="M50" s="13">
        <v>33</v>
      </c>
      <c r="N50" s="5">
        <f t="shared" si="2"/>
        <v>477</v>
      </c>
      <c r="O50" s="13">
        <v>272</v>
      </c>
      <c r="P50" s="4">
        <f t="shared" si="3"/>
        <v>0.63684913217623496</v>
      </c>
      <c r="Q50" s="13">
        <v>79</v>
      </c>
      <c r="R50" s="13">
        <v>29</v>
      </c>
    </row>
    <row r="51" spans="1:19" x14ac:dyDescent="0.25">
      <c r="A51" s="35" t="s">
        <v>66</v>
      </c>
      <c r="B51" s="23">
        <f>B5+B6+B7+B8+B9+B10+B11+B13+B14+B15+B16+B19+B20+B25+B26+B27+B28+B31+B37+B38+B39+B40+B41+B44+B45+B46+B47+B50</f>
        <v>4739</v>
      </c>
      <c r="C51" s="23">
        <f>C5+C6+C7+C8+C9+C10+C11+C13+C14+C15+C16+C19+C20+C25+C26+C27+C28+C31+C37+C38+C39+C40+C41+C44+C45+C46+C47+C50</f>
        <v>2678</v>
      </c>
      <c r="D51" s="23">
        <f>D5+D6+D7+D8+D9+D10+D11+D13+D14+D15+D16+D19+D20+D25+D26+D27+D28+D31+D37+D38+D39+D40+D41+D44+D45+D46+D47+D50</f>
        <v>2049</v>
      </c>
      <c r="E51" s="23">
        <f>E5+E6+E7+E8+E9+E10+E11+E13+E14+E15+E16+E19+E20+E25+E26+E27+E28+E31+E37+E38+E39+E40+E41+E44+E45+E46+E47+E50</f>
        <v>12</v>
      </c>
      <c r="F51" s="24">
        <f t="shared" si="1"/>
        <v>0.56509812196665965</v>
      </c>
      <c r="G51" s="23">
        <f t="shared" ref="G51:M51" si="4">G5+G6+G7+G8+G9+G10+G11+G13+G14+G15+G16+G19+G20+G25+G26+G27+G28+G31+G37+G38+G39+G40+G41+G44+G45+G46+G47+G50</f>
        <v>8</v>
      </c>
      <c r="H51" s="23">
        <f t="shared" si="4"/>
        <v>402</v>
      </c>
      <c r="I51" s="23">
        <f t="shared" si="4"/>
        <v>817</v>
      </c>
      <c r="J51" s="23">
        <f t="shared" si="4"/>
        <v>835</v>
      </c>
      <c r="K51" s="23">
        <f t="shared" si="4"/>
        <v>55</v>
      </c>
      <c r="L51" s="23">
        <f t="shared" si="4"/>
        <v>1</v>
      </c>
      <c r="M51" s="23">
        <f t="shared" si="4"/>
        <v>170</v>
      </c>
      <c r="N51" s="36">
        <f t="shared" si="2"/>
        <v>2288</v>
      </c>
      <c r="O51" s="23">
        <f>O5+O6+O7+O8+O9+O10+O11+O13+O14+O15+O16+O19+O20+O25+O26+O27+O28+O31+O37+O38+O39+O40+O41+O44+O45+O46+O47+O50</f>
        <v>1753</v>
      </c>
      <c r="P51" s="24">
        <f t="shared" si="3"/>
        <v>0.56619648601831229</v>
      </c>
      <c r="Q51" s="23">
        <f>Q5+Q6+Q7+Q8+Q9+Q10+Q11+Q13+Q14+Q15+Q16+Q19+Q20+Q25+Q26+Q27+Q28+Q31+Q37+Q38+Q39+Q40+Q41+Q44+Q45+Q46+Q47+Q50</f>
        <v>425</v>
      </c>
      <c r="R51" s="23">
        <f>R5+R6+R7+R8+R9+R10+R11+R13+R14+R15+R16+R19+R20+R25+R26+R27+R28+R31+R37+R38+R39+R40+R41+R44+R45+R46+R47+R50</f>
        <v>273</v>
      </c>
      <c r="S51" s="2"/>
    </row>
    <row r="52" spans="1:19" ht="15.75" x14ac:dyDescent="0.25">
      <c r="A52" s="27" t="s">
        <v>67</v>
      </c>
      <c r="B52" s="13"/>
      <c r="C52" s="13"/>
      <c r="D52" s="13"/>
      <c r="E52" s="13"/>
      <c r="F52" s="21"/>
      <c r="G52" s="13"/>
      <c r="H52" s="13"/>
      <c r="I52" s="13"/>
      <c r="J52" s="13"/>
      <c r="K52" s="13"/>
      <c r="L52" s="13"/>
      <c r="M52" s="13"/>
      <c r="N52" s="5"/>
      <c r="O52" s="13"/>
      <c r="P52" s="4"/>
      <c r="Q52" s="13"/>
      <c r="R52" s="13"/>
    </row>
    <row r="53" spans="1:19" x14ac:dyDescent="0.25">
      <c r="A53" s="12" t="s">
        <v>241</v>
      </c>
      <c r="B53" s="13">
        <f t="shared" ref="B53:B73" si="5">C53+D53+E53</f>
        <v>223</v>
      </c>
      <c r="C53" s="13">
        <v>120</v>
      </c>
      <c r="D53" s="13">
        <v>102</v>
      </c>
      <c r="E53" s="13">
        <v>1</v>
      </c>
      <c r="F53" s="4">
        <f t="shared" si="1"/>
        <v>0.53811659192825112</v>
      </c>
      <c r="G53" s="13">
        <v>1</v>
      </c>
      <c r="H53" s="13">
        <v>47</v>
      </c>
      <c r="I53" s="13">
        <v>35</v>
      </c>
      <c r="J53" s="13">
        <v>31</v>
      </c>
      <c r="K53" s="13">
        <v>2</v>
      </c>
      <c r="L53" s="13">
        <v>0</v>
      </c>
      <c r="M53" s="13">
        <v>8</v>
      </c>
      <c r="N53" s="5">
        <f t="shared" si="2"/>
        <v>124</v>
      </c>
      <c r="O53" s="13">
        <v>67</v>
      </c>
      <c r="P53" s="4">
        <f t="shared" si="3"/>
        <v>0.64921465968586389</v>
      </c>
      <c r="Q53" s="13">
        <v>18</v>
      </c>
      <c r="R53" s="13">
        <v>14</v>
      </c>
    </row>
    <row r="54" spans="1:19" x14ac:dyDescent="0.25">
      <c r="A54" s="7" t="s">
        <v>137</v>
      </c>
      <c r="B54" s="14">
        <f t="shared" si="5"/>
        <v>0</v>
      </c>
      <c r="C54" s="14">
        <v>0</v>
      </c>
      <c r="D54" s="14">
        <v>0</v>
      </c>
      <c r="E54" s="14">
        <v>0</v>
      </c>
      <c r="F54" s="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5">
        <f t="shared" si="2"/>
        <v>0</v>
      </c>
      <c r="O54" s="14">
        <v>0</v>
      </c>
      <c r="P54" s="4">
        <v>0</v>
      </c>
      <c r="Q54" s="14">
        <v>0</v>
      </c>
      <c r="R54" s="14">
        <v>0</v>
      </c>
      <c r="S54" s="1"/>
    </row>
    <row r="55" spans="1:19" x14ac:dyDescent="0.25">
      <c r="A55" s="12" t="s">
        <v>242</v>
      </c>
      <c r="B55" s="13">
        <f t="shared" si="5"/>
        <v>1161</v>
      </c>
      <c r="C55" s="13">
        <v>781</v>
      </c>
      <c r="D55" s="13">
        <v>380</v>
      </c>
      <c r="E55" s="13">
        <v>0</v>
      </c>
      <c r="F55" s="4">
        <f t="shared" si="1"/>
        <v>0.67269595176571917</v>
      </c>
      <c r="G55" s="13">
        <v>0</v>
      </c>
      <c r="H55" s="13">
        <v>195</v>
      </c>
      <c r="I55" s="13">
        <v>219</v>
      </c>
      <c r="J55" s="13">
        <v>194</v>
      </c>
      <c r="K55" s="13">
        <v>14</v>
      </c>
      <c r="L55" s="13">
        <v>0</v>
      </c>
      <c r="M55" s="13">
        <v>32</v>
      </c>
      <c r="N55" s="5">
        <f t="shared" si="2"/>
        <v>654</v>
      </c>
      <c r="O55" s="13">
        <v>378</v>
      </c>
      <c r="P55" s="4">
        <f t="shared" si="3"/>
        <v>0.63372093023255816</v>
      </c>
      <c r="Q55" s="13">
        <v>74</v>
      </c>
      <c r="R55" s="13">
        <v>55</v>
      </c>
    </row>
    <row r="56" spans="1:19" x14ac:dyDescent="0.25">
      <c r="A56" s="7" t="s">
        <v>71</v>
      </c>
      <c r="B56" s="14">
        <f t="shared" si="5"/>
        <v>17</v>
      </c>
      <c r="C56" s="14">
        <v>10</v>
      </c>
      <c r="D56" s="14">
        <v>7</v>
      </c>
      <c r="E56" s="14">
        <v>0</v>
      </c>
      <c r="F56" s="4">
        <f t="shared" si="1"/>
        <v>0.58823529411764708</v>
      </c>
      <c r="G56" s="14">
        <v>0</v>
      </c>
      <c r="H56" s="14">
        <v>4</v>
      </c>
      <c r="I56" s="14">
        <v>2</v>
      </c>
      <c r="J56" s="14">
        <v>2</v>
      </c>
      <c r="K56" s="14">
        <v>0</v>
      </c>
      <c r="L56" s="14">
        <v>0</v>
      </c>
      <c r="M56" s="14">
        <v>0</v>
      </c>
      <c r="N56" s="5">
        <f t="shared" si="2"/>
        <v>8</v>
      </c>
      <c r="O56" s="14">
        <v>4</v>
      </c>
      <c r="P56" s="4">
        <f t="shared" si="3"/>
        <v>0.66666666666666663</v>
      </c>
      <c r="Q56" s="14">
        <v>1</v>
      </c>
      <c r="R56" s="14">
        <v>4</v>
      </c>
      <c r="S56" s="1"/>
    </row>
    <row r="57" spans="1:19" x14ac:dyDescent="0.25">
      <c r="A57" s="7" t="s">
        <v>272</v>
      </c>
      <c r="B57" s="14">
        <f>C57+D57+E57</f>
        <v>1</v>
      </c>
      <c r="C57" s="14">
        <v>1</v>
      </c>
      <c r="D57" s="14">
        <v>0</v>
      </c>
      <c r="E57" s="14">
        <v>0</v>
      </c>
      <c r="F57" s="4">
        <f t="shared" si="1"/>
        <v>1</v>
      </c>
      <c r="G57" s="14">
        <v>0</v>
      </c>
      <c r="H57" s="14">
        <v>0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5">
        <f t="shared" si="2"/>
        <v>1</v>
      </c>
      <c r="O57" s="14">
        <v>0</v>
      </c>
      <c r="P57" s="4">
        <f t="shared" si="3"/>
        <v>1</v>
      </c>
      <c r="Q57" s="14">
        <v>0</v>
      </c>
      <c r="R57" s="14">
        <v>0</v>
      </c>
      <c r="S57" s="1"/>
    </row>
    <row r="58" spans="1:19" x14ac:dyDescent="0.25">
      <c r="A58" s="12" t="s">
        <v>243</v>
      </c>
      <c r="B58" s="13">
        <f t="shared" si="5"/>
        <v>96</v>
      </c>
      <c r="C58" s="13">
        <v>53</v>
      </c>
      <c r="D58" s="13">
        <v>43</v>
      </c>
      <c r="E58" s="13">
        <v>0</v>
      </c>
      <c r="F58" s="4">
        <f t="shared" si="1"/>
        <v>0.55208333333333337</v>
      </c>
      <c r="G58" s="13">
        <v>0</v>
      </c>
      <c r="H58" s="13">
        <v>19</v>
      </c>
      <c r="I58" s="13">
        <v>14</v>
      </c>
      <c r="J58" s="13">
        <v>16</v>
      </c>
      <c r="K58" s="13">
        <v>0</v>
      </c>
      <c r="L58" s="13">
        <v>0</v>
      </c>
      <c r="M58" s="13">
        <v>2</v>
      </c>
      <c r="N58" s="5">
        <f t="shared" si="2"/>
        <v>51</v>
      </c>
      <c r="O58" s="13">
        <v>26</v>
      </c>
      <c r="P58" s="4">
        <f t="shared" si="3"/>
        <v>0.66233766233766234</v>
      </c>
      <c r="Q58" s="13">
        <v>17</v>
      </c>
      <c r="R58" s="13">
        <v>2</v>
      </c>
    </row>
    <row r="59" spans="1:19" x14ac:dyDescent="0.25">
      <c r="A59" s="7" t="s">
        <v>71</v>
      </c>
      <c r="B59" s="14">
        <f t="shared" si="5"/>
        <v>1</v>
      </c>
      <c r="C59" s="14">
        <v>0</v>
      </c>
      <c r="D59" s="14">
        <v>1</v>
      </c>
      <c r="E59" s="14">
        <v>0</v>
      </c>
      <c r="F59" s="4">
        <f t="shared" si="1"/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5">
        <f t="shared" ref="N59:N106" si="6">SUM(G59:M59)</f>
        <v>0</v>
      </c>
      <c r="O59" s="14">
        <v>0</v>
      </c>
      <c r="P59" s="4">
        <v>0</v>
      </c>
      <c r="Q59" s="14">
        <v>1</v>
      </c>
      <c r="R59" s="14">
        <v>0</v>
      </c>
      <c r="S59" s="1"/>
    </row>
    <row r="60" spans="1:19" x14ac:dyDescent="0.25">
      <c r="A60" s="12" t="s">
        <v>73</v>
      </c>
      <c r="B60" s="13">
        <f t="shared" si="5"/>
        <v>37</v>
      </c>
      <c r="C60" s="13">
        <v>5</v>
      </c>
      <c r="D60" s="13">
        <v>30</v>
      </c>
      <c r="E60" s="13">
        <v>2</v>
      </c>
      <c r="F60" s="4">
        <f t="shared" si="1"/>
        <v>0.13513513513513514</v>
      </c>
      <c r="G60" s="13">
        <v>0</v>
      </c>
      <c r="H60" s="13">
        <v>10</v>
      </c>
      <c r="I60" s="13">
        <v>4</v>
      </c>
      <c r="J60" s="13">
        <v>4</v>
      </c>
      <c r="K60" s="13">
        <v>0</v>
      </c>
      <c r="L60" s="13">
        <v>0</v>
      </c>
      <c r="M60" s="13">
        <v>1</v>
      </c>
      <c r="N60" s="5">
        <f t="shared" si="6"/>
        <v>19</v>
      </c>
      <c r="O60" s="13">
        <v>6</v>
      </c>
      <c r="P60" s="4">
        <f t="shared" ref="P60:P103" si="7">N60/(N60+O60)</f>
        <v>0.76</v>
      </c>
      <c r="Q60" s="13">
        <v>4</v>
      </c>
      <c r="R60" s="13">
        <v>8</v>
      </c>
    </row>
    <row r="61" spans="1:19" x14ac:dyDescent="0.25">
      <c r="A61" s="12" t="s">
        <v>244</v>
      </c>
      <c r="B61" s="13">
        <f t="shared" si="5"/>
        <v>532</v>
      </c>
      <c r="C61" s="13">
        <v>79</v>
      </c>
      <c r="D61" s="13">
        <v>453</v>
      </c>
      <c r="E61" s="13">
        <v>0</v>
      </c>
      <c r="F61" s="4">
        <f t="shared" si="1"/>
        <v>0.14849624060150377</v>
      </c>
      <c r="G61" s="13">
        <v>1</v>
      </c>
      <c r="H61" s="13">
        <v>140</v>
      </c>
      <c r="I61" s="13">
        <v>60</v>
      </c>
      <c r="J61" s="13">
        <v>54</v>
      </c>
      <c r="K61" s="13">
        <v>9</v>
      </c>
      <c r="L61" s="13">
        <v>0</v>
      </c>
      <c r="M61" s="13">
        <v>10</v>
      </c>
      <c r="N61" s="5">
        <f t="shared" si="6"/>
        <v>274</v>
      </c>
      <c r="O61" s="13">
        <v>138</v>
      </c>
      <c r="P61" s="4">
        <f t="shared" si="7"/>
        <v>0.66504854368932043</v>
      </c>
      <c r="Q61" s="13">
        <v>92</v>
      </c>
      <c r="R61" s="13">
        <v>28</v>
      </c>
    </row>
    <row r="62" spans="1:19" x14ac:dyDescent="0.25">
      <c r="A62" s="12" t="s">
        <v>75</v>
      </c>
      <c r="B62" s="13">
        <f t="shared" si="5"/>
        <v>94</v>
      </c>
      <c r="C62" s="13">
        <v>5</v>
      </c>
      <c r="D62" s="13">
        <v>89</v>
      </c>
      <c r="E62" s="13">
        <v>0</v>
      </c>
      <c r="F62" s="4">
        <f t="shared" si="1"/>
        <v>5.3191489361702128E-2</v>
      </c>
      <c r="G62" s="13">
        <v>1</v>
      </c>
      <c r="H62" s="13">
        <v>16</v>
      </c>
      <c r="I62" s="13">
        <v>10</v>
      </c>
      <c r="J62" s="13">
        <v>10</v>
      </c>
      <c r="K62" s="13">
        <v>2</v>
      </c>
      <c r="L62" s="13">
        <v>0</v>
      </c>
      <c r="M62" s="13">
        <v>1</v>
      </c>
      <c r="N62" s="5">
        <f t="shared" si="6"/>
        <v>40</v>
      </c>
      <c r="O62" s="13">
        <v>38</v>
      </c>
      <c r="P62" s="4">
        <f t="shared" si="7"/>
        <v>0.51282051282051277</v>
      </c>
      <c r="Q62" s="13">
        <v>13</v>
      </c>
      <c r="R62" s="13">
        <v>3</v>
      </c>
    </row>
    <row r="63" spans="1:19" x14ac:dyDescent="0.25">
      <c r="A63" s="12" t="s">
        <v>245</v>
      </c>
      <c r="B63" s="13">
        <f t="shared" si="5"/>
        <v>8</v>
      </c>
      <c r="C63" s="13">
        <v>1</v>
      </c>
      <c r="D63" s="13">
        <v>7</v>
      </c>
      <c r="E63" s="13">
        <v>0</v>
      </c>
      <c r="F63" s="4">
        <f t="shared" si="1"/>
        <v>0.125</v>
      </c>
      <c r="G63" s="13">
        <v>0</v>
      </c>
      <c r="H63" s="13">
        <v>1</v>
      </c>
      <c r="I63" s="13">
        <v>1</v>
      </c>
      <c r="J63" s="13">
        <v>2</v>
      </c>
      <c r="K63" s="13">
        <v>0</v>
      </c>
      <c r="L63" s="13">
        <v>0</v>
      </c>
      <c r="M63" s="13">
        <v>0</v>
      </c>
      <c r="N63" s="5">
        <f t="shared" si="6"/>
        <v>4</v>
      </c>
      <c r="O63" s="13">
        <v>3</v>
      </c>
      <c r="P63" s="4">
        <f t="shared" si="7"/>
        <v>0.5714285714285714</v>
      </c>
      <c r="Q63" s="13">
        <v>1</v>
      </c>
      <c r="R63" s="13">
        <v>0</v>
      </c>
    </row>
    <row r="64" spans="1:19" x14ac:dyDescent="0.25">
      <c r="A64" s="12" t="s">
        <v>246</v>
      </c>
      <c r="B64" s="13">
        <f t="shared" si="5"/>
        <v>81</v>
      </c>
      <c r="C64" s="13">
        <v>11</v>
      </c>
      <c r="D64" s="13">
        <v>70</v>
      </c>
      <c r="E64" s="13">
        <v>0</v>
      </c>
      <c r="F64" s="4">
        <f t="shared" si="1"/>
        <v>0.13580246913580246</v>
      </c>
      <c r="G64" s="13">
        <v>0</v>
      </c>
      <c r="H64" s="13">
        <v>13</v>
      </c>
      <c r="I64" s="13">
        <v>15</v>
      </c>
      <c r="J64" s="13">
        <v>15</v>
      </c>
      <c r="K64" s="13">
        <v>1</v>
      </c>
      <c r="L64" s="13">
        <v>0</v>
      </c>
      <c r="M64" s="13">
        <v>4</v>
      </c>
      <c r="N64" s="5">
        <f t="shared" si="6"/>
        <v>48</v>
      </c>
      <c r="O64" s="13">
        <v>17</v>
      </c>
      <c r="P64" s="4">
        <f t="shared" si="7"/>
        <v>0.7384615384615385</v>
      </c>
      <c r="Q64" s="13">
        <v>13</v>
      </c>
      <c r="R64" s="13">
        <v>3</v>
      </c>
    </row>
    <row r="65" spans="1:19" x14ac:dyDescent="0.25">
      <c r="A65" t="s">
        <v>292</v>
      </c>
      <c r="B65" s="13">
        <f t="shared" si="5"/>
        <v>0</v>
      </c>
      <c r="C65" s="13">
        <v>0</v>
      </c>
      <c r="D65" s="13">
        <v>0</v>
      </c>
      <c r="E65" s="13">
        <v>0</v>
      </c>
      <c r="F65" s="4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5">
        <f t="shared" si="6"/>
        <v>0</v>
      </c>
      <c r="O65" s="13">
        <v>0</v>
      </c>
      <c r="P65" s="4">
        <v>0</v>
      </c>
      <c r="Q65" s="13">
        <v>0</v>
      </c>
      <c r="R65" s="13">
        <v>0</v>
      </c>
    </row>
    <row r="66" spans="1:19" x14ac:dyDescent="0.25">
      <c r="A66" s="12" t="s">
        <v>247</v>
      </c>
      <c r="B66" s="13">
        <f t="shared" si="5"/>
        <v>146</v>
      </c>
      <c r="C66" s="13">
        <v>20</v>
      </c>
      <c r="D66" s="13">
        <v>125</v>
      </c>
      <c r="E66" s="13">
        <v>1</v>
      </c>
      <c r="F66" s="4">
        <f t="shared" si="1"/>
        <v>0.13698630136986301</v>
      </c>
      <c r="G66" s="13">
        <v>0</v>
      </c>
      <c r="H66" s="13">
        <v>31</v>
      </c>
      <c r="I66" s="13">
        <v>27</v>
      </c>
      <c r="J66" s="13">
        <v>13</v>
      </c>
      <c r="K66" s="13">
        <v>1</v>
      </c>
      <c r="L66" s="13">
        <v>0</v>
      </c>
      <c r="M66" s="13">
        <v>5</v>
      </c>
      <c r="N66" s="5">
        <f t="shared" si="6"/>
        <v>77</v>
      </c>
      <c r="O66" s="13">
        <v>36</v>
      </c>
      <c r="P66" s="4">
        <f t="shared" si="7"/>
        <v>0.68141592920353977</v>
      </c>
      <c r="Q66" s="13">
        <v>21</v>
      </c>
      <c r="R66" s="13">
        <v>12</v>
      </c>
    </row>
    <row r="67" spans="1:19" x14ac:dyDescent="0.25">
      <c r="A67" s="7" t="s">
        <v>83</v>
      </c>
      <c r="B67" s="14">
        <f t="shared" si="5"/>
        <v>30</v>
      </c>
      <c r="C67" s="14">
        <v>6</v>
      </c>
      <c r="D67" s="14">
        <v>24</v>
      </c>
      <c r="E67" s="14">
        <v>0</v>
      </c>
      <c r="F67" s="4">
        <f t="shared" si="1"/>
        <v>0.2</v>
      </c>
      <c r="G67" s="14">
        <v>0</v>
      </c>
      <c r="H67" s="14">
        <v>11</v>
      </c>
      <c r="I67" s="14">
        <v>5</v>
      </c>
      <c r="J67" s="14">
        <v>4</v>
      </c>
      <c r="K67" s="14">
        <v>0</v>
      </c>
      <c r="L67" s="14">
        <v>0</v>
      </c>
      <c r="M67" s="14">
        <v>0</v>
      </c>
      <c r="N67" s="5">
        <f t="shared" si="6"/>
        <v>20</v>
      </c>
      <c r="O67" s="14">
        <v>6</v>
      </c>
      <c r="P67" s="4">
        <f t="shared" si="7"/>
        <v>0.76923076923076927</v>
      </c>
      <c r="Q67" s="14">
        <v>2</v>
      </c>
      <c r="R67" s="14">
        <v>2</v>
      </c>
      <c r="S67" s="1"/>
    </row>
    <row r="68" spans="1:19" x14ac:dyDescent="0.25">
      <c r="A68" s="7" t="s">
        <v>84</v>
      </c>
      <c r="B68" s="14">
        <f t="shared" si="5"/>
        <v>22</v>
      </c>
      <c r="C68" s="14">
        <v>1</v>
      </c>
      <c r="D68" s="14">
        <v>21</v>
      </c>
      <c r="E68" s="14">
        <v>0</v>
      </c>
      <c r="F68" s="4">
        <f t="shared" si="1"/>
        <v>4.5454545454545456E-2</v>
      </c>
      <c r="G68" s="14">
        <v>0</v>
      </c>
      <c r="H68" s="14">
        <v>3</v>
      </c>
      <c r="I68" s="14">
        <v>5</v>
      </c>
      <c r="J68" s="14">
        <v>1</v>
      </c>
      <c r="K68" s="14">
        <v>0</v>
      </c>
      <c r="L68" s="14">
        <v>0</v>
      </c>
      <c r="M68" s="14">
        <v>2</v>
      </c>
      <c r="N68" s="5">
        <f t="shared" si="6"/>
        <v>11</v>
      </c>
      <c r="O68" s="14">
        <v>8</v>
      </c>
      <c r="P68" s="4">
        <f t="shared" si="7"/>
        <v>0.57894736842105265</v>
      </c>
      <c r="Q68" s="14">
        <v>1</v>
      </c>
      <c r="R68" s="14">
        <v>2</v>
      </c>
      <c r="S68" s="1"/>
    </row>
    <row r="69" spans="1:19" x14ac:dyDescent="0.25">
      <c r="A69" s="7" t="s">
        <v>97</v>
      </c>
      <c r="B69" s="14">
        <f t="shared" si="5"/>
        <v>11</v>
      </c>
      <c r="C69" s="14">
        <v>1</v>
      </c>
      <c r="D69" s="14">
        <v>10</v>
      </c>
      <c r="E69" s="14">
        <v>0</v>
      </c>
      <c r="F69" s="4">
        <f t="shared" ref="F69:F90" si="8">C69/B69</f>
        <v>9.0909090909090912E-2</v>
      </c>
      <c r="G69" s="14">
        <v>0</v>
      </c>
      <c r="H69" s="14">
        <v>3</v>
      </c>
      <c r="I69" s="14">
        <v>2</v>
      </c>
      <c r="J69" s="14">
        <v>1</v>
      </c>
      <c r="K69" s="14">
        <v>0</v>
      </c>
      <c r="L69" s="14">
        <v>0</v>
      </c>
      <c r="M69" s="14">
        <v>0</v>
      </c>
      <c r="N69" s="5">
        <f t="shared" si="6"/>
        <v>6</v>
      </c>
      <c r="O69" s="14">
        <v>2</v>
      </c>
      <c r="P69" s="4">
        <f t="shared" si="7"/>
        <v>0.75</v>
      </c>
      <c r="Q69" s="14">
        <v>1</v>
      </c>
      <c r="R69" s="14">
        <v>2</v>
      </c>
      <c r="S69" s="1"/>
    </row>
    <row r="70" spans="1:19" x14ac:dyDescent="0.25">
      <c r="A70" s="7" t="s">
        <v>86</v>
      </c>
      <c r="B70" s="14">
        <f t="shared" si="5"/>
        <v>88</v>
      </c>
      <c r="C70" s="14">
        <v>6</v>
      </c>
      <c r="D70" s="14">
        <v>82</v>
      </c>
      <c r="E70" s="14">
        <v>0</v>
      </c>
      <c r="F70" s="4">
        <f t="shared" si="8"/>
        <v>6.8181818181818177E-2</v>
      </c>
      <c r="G70" s="14">
        <v>0</v>
      </c>
      <c r="H70" s="14">
        <v>28</v>
      </c>
      <c r="I70" s="14">
        <v>17</v>
      </c>
      <c r="J70" s="14">
        <v>14</v>
      </c>
      <c r="K70" s="14">
        <v>1</v>
      </c>
      <c r="L70" s="14">
        <v>0</v>
      </c>
      <c r="M70" s="14">
        <v>3</v>
      </c>
      <c r="N70" s="5">
        <f t="shared" si="6"/>
        <v>63</v>
      </c>
      <c r="O70" s="14">
        <v>17</v>
      </c>
      <c r="P70" s="4">
        <f t="shared" si="7"/>
        <v>0.78749999999999998</v>
      </c>
      <c r="Q70" s="14">
        <v>5</v>
      </c>
      <c r="R70" s="14">
        <v>3</v>
      </c>
      <c r="S70" s="1"/>
    </row>
    <row r="71" spans="1:19" x14ac:dyDescent="0.25">
      <c r="A71" s="12" t="s">
        <v>248</v>
      </c>
      <c r="B71" s="13">
        <f t="shared" si="5"/>
        <v>131</v>
      </c>
      <c r="C71" s="13">
        <v>50</v>
      </c>
      <c r="D71" s="13">
        <v>81</v>
      </c>
      <c r="E71" s="13">
        <v>0</v>
      </c>
      <c r="F71" s="4">
        <f t="shared" si="8"/>
        <v>0.38167938931297712</v>
      </c>
      <c r="G71" s="13">
        <v>0</v>
      </c>
      <c r="H71" s="13">
        <v>27</v>
      </c>
      <c r="I71" s="13">
        <v>17</v>
      </c>
      <c r="J71" s="13">
        <v>12</v>
      </c>
      <c r="K71" s="13">
        <v>4</v>
      </c>
      <c r="L71" s="13">
        <v>0</v>
      </c>
      <c r="M71" s="13">
        <v>3</v>
      </c>
      <c r="N71" s="5">
        <f t="shared" si="6"/>
        <v>63</v>
      </c>
      <c r="O71" s="13">
        <v>42</v>
      </c>
      <c r="P71" s="4">
        <f t="shared" si="7"/>
        <v>0.6</v>
      </c>
      <c r="Q71" s="13">
        <v>23</v>
      </c>
      <c r="R71" s="13">
        <v>3</v>
      </c>
    </row>
    <row r="72" spans="1:19" x14ac:dyDescent="0.25">
      <c r="A72" s="12" t="s">
        <v>249</v>
      </c>
      <c r="B72" s="13">
        <f t="shared" si="5"/>
        <v>59</v>
      </c>
      <c r="C72" s="13">
        <v>10</v>
      </c>
      <c r="D72" s="13">
        <v>49</v>
      </c>
      <c r="E72" s="13">
        <v>0</v>
      </c>
      <c r="F72" s="4">
        <f t="shared" si="8"/>
        <v>0.16949152542372881</v>
      </c>
      <c r="G72" s="13">
        <v>1</v>
      </c>
      <c r="H72" s="13">
        <v>7</v>
      </c>
      <c r="I72" s="13">
        <v>1</v>
      </c>
      <c r="J72" s="13">
        <v>5</v>
      </c>
      <c r="K72" s="13">
        <v>0</v>
      </c>
      <c r="L72" s="13">
        <v>0</v>
      </c>
      <c r="M72" s="13">
        <v>1</v>
      </c>
      <c r="N72" s="5">
        <f t="shared" si="6"/>
        <v>15</v>
      </c>
      <c r="O72" s="13">
        <v>31</v>
      </c>
      <c r="P72" s="4">
        <f t="shared" si="7"/>
        <v>0.32608695652173914</v>
      </c>
      <c r="Q72" s="13">
        <v>10</v>
      </c>
      <c r="R72" s="13">
        <v>3</v>
      </c>
    </row>
    <row r="73" spans="1:19" x14ac:dyDescent="0.25">
      <c r="A73" s="12" t="s">
        <v>240</v>
      </c>
      <c r="B73" s="13">
        <f t="shared" si="5"/>
        <v>354</v>
      </c>
      <c r="C73" s="13">
        <v>156</v>
      </c>
      <c r="D73" s="13">
        <v>198</v>
      </c>
      <c r="E73" s="13">
        <v>0</v>
      </c>
      <c r="F73" s="4">
        <f t="shared" si="8"/>
        <v>0.44067796610169491</v>
      </c>
      <c r="G73" s="13">
        <v>0</v>
      </c>
      <c r="H73" s="13">
        <v>79</v>
      </c>
      <c r="I73" s="13">
        <v>57</v>
      </c>
      <c r="J73" s="13">
        <v>56</v>
      </c>
      <c r="K73" s="13">
        <v>6</v>
      </c>
      <c r="L73" s="13">
        <v>0</v>
      </c>
      <c r="M73" s="13">
        <v>13</v>
      </c>
      <c r="N73" s="5">
        <f t="shared" si="6"/>
        <v>211</v>
      </c>
      <c r="O73" s="13">
        <v>96</v>
      </c>
      <c r="P73" s="4">
        <f t="shared" si="7"/>
        <v>0.68729641693811072</v>
      </c>
      <c r="Q73" s="13">
        <v>38</v>
      </c>
      <c r="R73" s="13">
        <v>9</v>
      </c>
    </row>
    <row r="74" spans="1:19" x14ac:dyDescent="0.25">
      <c r="A74" s="35" t="s">
        <v>94</v>
      </c>
      <c r="B74" s="23">
        <f>B53+B55+B58+B60+B61+B62+B63+B64+B65+B66+B71+B72+B73</f>
        <v>2922</v>
      </c>
      <c r="C74" s="23">
        <f>C53+C55+C58+C60+C61+C62+C63+C64+C65+C66+C71+C72+C73</f>
        <v>1291</v>
      </c>
      <c r="D74" s="23">
        <f>D53+D55+D58+D60+D61+D62+D63+D64+D65+D66+D71+D72+D73</f>
        <v>1627</v>
      </c>
      <c r="E74" s="23">
        <f>E53+E55+E58+E60+E61+E62+E63+E64+E65+E66+E71+E72+E73</f>
        <v>4</v>
      </c>
      <c r="F74" s="24">
        <f t="shared" si="8"/>
        <v>0.44182067077344284</v>
      </c>
      <c r="G74" s="23">
        <f t="shared" ref="G74:M74" si="9">G53+G55+G58+G60+G61+G62+G63+G64+G65+G66+G71+G72+G73</f>
        <v>4</v>
      </c>
      <c r="H74" s="23">
        <f t="shared" si="9"/>
        <v>585</v>
      </c>
      <c r="I74" s="23">
        <f t="shared" si="9"/>
        <v>460</v>
      </c>
      <c r="J74" s="23">
        <f t="shared" si="9"/>
        <v>412</v>
      </c>
      <c r="K74" s="23">
        <f t="shared" si="9"/>
        <v>39</v>
      </c>
      <c r="L74" s="23">
        <f t="shared" si="9"/>
        <v>0</v>
      </c>
      <c r="M74" s="23">
        <f t="shared" si="9"/>
        <v>80</v>
      </c>
      <c r="N74" s="36">
        <f t="shared" si="6"/>
        <v>1580</v>
      </c>
      <c r="O74" s="23">
        <f>O53+O55+O58+O60+O61+O62+O63+O64+O65+O66+O71+O72+O73</f>
        <v>878</v>
      </c>
      <c r="P74" s="24">
        <f t="shared" si="7"/>
        <v>0.64279902359641983</v>
      </c>
      <c r="Q74" s="23">
        <f>Q53+Q55+Q58+Q60+Q61+Q63+Q62+Q64++Q65+Q66+Q71+Q72+Q73</f>
        <v>324</v>
      </c>
      <c r="R74" s="23">
        <f>R53+R55+R58+R60+R61+R63+R62+R64++R65+R66+R71+R72+R73</f>
        <v>140</v>
      </c>
      <c r="S74" s="3"/>
    </row>
    <row r="75" spans="1:19" ht="15.75" x14ac:dyDescent="0.25">
      <c r="A75" s="27" t="s">
        <v>95</v>
      </c>
      <c r="B75" s="13"/>
      <c r="C75" s="13"/>
      <c r="D75" s="13"/>
      <c r="E75" s="13"/>
      <c r="F75" s="4"/>
      <c r="G75" s="13"/>
      <c r="H75" s="13"/>
      <c r="I75" s="13"/>
      <c r="J75" s="13"/>
      <c r="K75" s="13"/>
      <c r="L75" s="13"/>
      <c r="M75" s="13"/>
      <c r="N75" s="5">
        <f t="shared" si="6"/>
        <v>0</v>
      </c>
      <c r="O75" s="13"/>
      <c r="P75" s="4"/>
      <c r="Q75" s="13"/>
      <c r="R75" s="13"/>
    </row>
    <row r="76" spans="1:19" x14ac:dyDescent="0.25">
      <c r="A76" s="12" t="s">
        <v>247</v>
      </c>
      <c r="B76" s="13">
        <f>C76+D76+E76</f>
        <v>95</v>
      </c>
      <c r="C76" s="13">
        <v>14</v>
      </c>
      <c r="D76" s="13">
        <v>81</v>
      </c>
      <c r="E76" s="13">
        <v>0</v>
      </c>
      <c r="F76" s="4">
        <f t="shared" si="8"/>
        <v>0.14736842105263157</v>
      </c>
      <c r="G76" s="13">
        <v>0</v>
      </c>
      <c r="H76" s="13">
        <v>18</v>
      </c>
      <c r="I76" s="13">
        <v>17</v>
      </c>
      <c r="J76" s="13">
        <v>8</v>
      </c>
      <c r="K76" s="13">
        <v>0</v>
      </c>
      <c r="L76" s="13">
        <v>0</v>
      </c>
      <c r="M76" s="13">
        <v>3</v>
      </c>
      <c r="N76" s="5">
        <f t="shared" si="6"/>
        <v>46</v>
      </c>
      <c r="O76" s="13">
        <v>26</v>
      </c>
      <c r="P76" s="4">
        <f t="shared" si="7"/>
        <v>0.63888888888888884</v>
      </c>
      <c r="Q76" s="13">
        <v>14</v>
      </c>
      <c r="R76" s="13">
        <v>9</v>
      </c>
    </row>
    <row r="77" spans="1:19" x14ac:dyDescent="0.25">
      <c r="A77" s="7" t="s">
        <v>83</v>
      </c>
      <c r="B77" s="14">
        <f>C77+D77+E77</f>
        <v>25</v>
      </c>
      <c r="C77" s="14">
        <v>6</v>
      </c>
      <c r="D77" s="14">
        <v>19</v>
      </c>
      <c r="E77" s="14">
        <v>0</v>
      </c>
      <c r="F77" s="4">
        <f t="shared" si="8"/>
        <v>0.24</v>
      </c>
      <c r="G77" s="14">
        <v>0</v>
      </c>
      <c r="H77" s="14">
        <v>5</v>
      </c>
      <c r="I77" s="14">
        <v>5</v>
      </c>
      <c r="J77" s="14">
        <v>3</v>
      </c>
      <c r="K77" s="14">
        <v>0</v>
      </c>
      <c r="L77" s="14">
        <v>0</v>
      </c>
      <c r="M77" s="14">
        <v>1</v>
      </c>
      <c r="N77" s="5">
        <f t="shared" si="6"/>
        <v>14</v>
      </c>
      <c r="O77" s="14">
        <v>5</v>
      </c>
      <c r="P77" s="4">
        <f t="shared" si="7"/>
        <v>0.73684210526315785</v>
      </c>
      <c r="Q77" s="14">
        <v>4</v>
      </c>
      <c r="R77" s="14">
        <v>2</v>
      </c>
      <c r="S77" s="1"/>
    </row>
    <row r="78" spans="1:19" x14ac:dyDescent="0.25">
      <c r="A78" s="7" t="s">
        <v>84</v>
      </c>
      <c r="B78" s="14">
        <f t="shared" ref="B78:B82" si="10">C78+D78+E78</f>
        <v>11</v>
      </c>
      <c r="C78" s="14">
        <v>3</v>
      </c>
      <c r="D78" s="14">
        <v>8</v>
      </c>
      <c r="E78" s="14">
        <v>0</v>
      </c>
      <c r="F78" s="4">
        <f t="shared" si="8"/>
        <v>0.27272727272727271</v>
      </c>
      <c r="G78" s="14">
        <v>0</v>
      </c>
      <c r="H78" s="14">
        <v>2</v>
      </c>
      <c r="I78" s="14">
        <v>2</v>
      </c>
      <c r="J78" s="14">
        <v>1</v>
      </c>
      <c r="K78" s="14">
        <v>0</v>
      </c>
      <c r="L78" s="14">
        <v>0</v>
      </c>
      <c r="M78" s="14">
        <v>0</v>
      </c>
      <c r="N78" s="5">
        <f t="shared" si="6"/>
        <v>5</v>
      </c>
      <c r="O78" s="14">
        <v>5</v>
      </c>
      <c r="P78" s="4">
        <f t="shared" si="7"/>
        <v>0.5</v>
      </c>
      <c r="Q78" s="14">
        <v>1</v>
      </c>
      <c r="R78" s="14">
        <v>0</v>
      </c>
      <c r="S78" s="1"/>
    </row>
    <row r="79" spans="1:19" x14ac:dyDescent="0.25">
      <c r="A79" s="7" t="s">
        <v>97</v>
      </c>
      <c r="B79" s="14">
        <f t="shared" si="10"/>
        <v>15</v>
      </c>
      <c r="C79" s="14">
        <v>5</v>
      </c>
      <c r="D79" s="14">
        <v>10</v>
      </c>
      <c r="E79" s="14">
        <v>0</v>
      </c>
      <c r="F79" s="4">
        <f t="shared" si="8"/>
        <v>0.33333333333333331</v>
      </c>
      <c r="G79" s="14">
        <v>0</v>
      </c>
      <c r="H79" s="14">
        <v>3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5">
        <f t="shared" si="6"/>
        <v>5</v>
      </c>
      <c r="O79" s="14">
        <v>7</v>
      </c>
      <c r="P79" s="4">
        <f t="shared" si="7"/>
        <v>0.41666666666666669</v>
      </c>
      <c r="Q79" s="14">
        <v>1</v>
      </c>
      <c r="R79" s="14">
        <v>2</v>
      </c>
      <c r="S79" s="1"/>
    </row>
    <row r="80" spans="1:19" x14ac:dyDescent="0.25">
      <c r="A80" s="7" t="s">
        <v>253</v>
      </c>
      <c r="B80" s="14">
        <f t="shared" si="10"/>
        <v>0</v>
      </c>
      <c r="C80" s="14">
        <v>0</v>
      </c>
      <c r="D80" s="14">
        <v>0</v>
      </c>
      <c r="E80" s="14">
        <v>0</v>
      </c>
      <c r="F80" s="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5">
        <f t="shared" si="6"/>
        <v>0</v>
      </c>
      <c r="O80" s="14">
        <v>0</v>
      </c>
      <c r="P80" s="4">
        <v>0</v>
      </c>
      <c r="Q80" s="14">
        <v>0</v>
      </c>
      <c r="R80" s="14">
        <v>0</v>
      </c>
      <c r="S80" s="1"/>
    </row>
    <row r="81" spans="1:19" x14ac:dyDescent="0.25">
      <c r="A81" s="7" t="s">
        <v>86</v>
      </c>
      <c r="B81" s="14">
        <f t="shared" si="10"/>
        <v>31</v>
      </c>
      <c r="C81" s="14">
        <v>6</v>
      </c>
      <c r="D81" s="14">
        <v>25</v>
      </c>
      <c r="E81" s="14">
        <v>0</v>
      </c>
      <c r="F81" s="4">
        <f t="shared" si="8"/>
        <v>0.19354838709677419</v>
      </c>
      <c r="G81" s="14">
        <v>0</v>
      </c>
      <c r="H81" s="14">
        <v>4</v>
      </c>
      <c r="I81" s="14">
        <v>1</v>
      </c>
      <c r="J81" s="14">
        <v>7</v>
      </c>
      <c r="K81" s="14">
        <v>1</v>
      </c>
      <c r="L81" s="14">
        <v>0</v>
      </c>
      <c r="M81" s="14">
        <v>0</v>
      </c>
      <c r="N81" s="5">
        <f t="shared" si="6"/>
        <v>13</v>
      </c>
      <c r="O81" s="14">
        <v>10</v>
      </c>
      <c r="P81" s="4">
        <f t="shared" si="7"/>
        <v>0.56521739130434778</v>
      </c>
      <c r="Q81" s="14">
        <v>3</v>
      </c>
      <c r="R81" s="14">
        <v>5</v>
      </c>
      <c r="S81" s="1"/>
    </row>
    <row r="82" spans="1:19" x14ac:dyDescent="0.25">
      <c r="A82" s="12" t="s">
        <v>250</v>
      </c>
      <c r="B82" s="13">
        <f t="shared" si="10"/>
        <v>1970</v>
      </c>
      <c r="C82" s="13">
        <v>841</v>
      </c>
      <c r="D82" s="13">
        <v>1121</v>
      </c>
      <c r="E82" s="13">
        <v>8</v>
      </c>
      <c r="F82" s="4">
        <f t="shared" si="8"/>
        <v>0.42690355329949237</v>
      </c>
      <c r="G82" s="13">
        <v>4</v>
      </c>
      <c r="H82" s="13">
        <v>265</v>
      </c>
      <c r="I82" s="13">
        <v>172</v>
      </c>
      <c r="J82" s="13">
        <v>216</v>
      </c>
      <c r="K82" s="13">
        <v>12</v>
      </c>
      <c r="L82" s="13">
        <v>0</v>
      </c>
      <c r="M82" s="13">
        <v>43</v>
      </c>
      <c r="N82" s="5">
        <f t="shared" si="6"/>
        <v>712</v>
      </c>
      <c r="O82" s="13">
        <v>465</v>
      </c>
      <c r="P82" s="4">
        <f t="shared" si="7"/>
        <v>0.60492778249787593</v>
      </c>
      <c r="Q82" s="13">
        <v>682</v>
      </c>
      <c r="R82" s="13">
        <v>111</v>
      </c>
    </row>
    <row r="83" spans="1:19" x14ac:dyDescent="0.25">
      <c r="A83" s="7" t="s">
        <v>99</v>
      </c>
      <c r="B83" s="14">
        <f>C83+D83+E83</f>
        <v>322</v>
      </c>
      <c r="C83" s="14">
        <v>176</v>
      </c>
      <c r="D83" s="14">
        <v>146</v>
      </c>
      <c r="E83" s="14">
        <v>0</v>
      </c>
      <c r="F83" s="4">
        <f t="shared" si="8"/>
        <v>0.54658385093167705</v>
      </c>
      <c r="G83" s="14">
        <v>1</v>
      </c>
      <c r="H83" s="14">
        <v>81</v>
      </c>
      <c r="I83" s="14">
        <v>41</v>
      </c>
      <c r="J83" s="14">
        <v>36</v>
      </c>
      <c r="K83" s="14">
        <v>0</v>
      </c>
      <c r="L83" s="14">
        <v>0</v>
      </c>
      <c r="M83" s="14">
        <v>5</v>
      </c>
      <c r="N83" s="5">
        <f t="shared" si="6"/>
        <v>164</v>
      </c>
      <c r="O83" s="14">
        <v>78</v>
      </c>
      <c r="P83" s="4">
        <f t="shared" si="7"/>
        <v>0.6776859504132231</v>
      </c>
      <c r="Q83" s="14">
        <v>54</v>
      </c>
      <c r="R83" s="14">
        <v>26</v>
      </c>
      <c r="S83" s="1"/>
    </row>
    <row r="84" spans="1:19" x14ac:dyDescent="0.25">
      <c r="A84" s="7" t="s">
        <v>262</v>
      </c>
      <c r="B84" s="14">
        <f t="shared" ref="B84:B91" si="11">C84+D84+E84</f>
        <v>0</v>
      </c>
      <c r="C84" s="14">
        <v>0</v>
      </c>
      <c r="D84" s="14">
        <v>0</v>
      </c>
      <c r="E84" s="14">
        <v>0</v>
      </c>
      <c r="F84" s="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5">
        <f t="shared" si="6"/>
        <v>0</v>
      </c>
      <c r="O84" s="14">
        <v>0</v>
      </c>
      <c r="P84" s="4" t="e">
        <f t="shared" si="7"/>
        <v>#DIV/0!</v>
      </c>
      <c r="Q84" s="14">
        <v>0</v>
      </c>
      <c r="R84" s="14">
        <v>0</v>
      </c>
      <c r="S84" s="1"/>
    </row>
    <row r="85" spans="1:19" x14ac:dyDescent="0.25">
      <c r="A85" s="7" t="s">
        <v>252</v>
      </c>
      <c r="B85" s="14">
        <f t="shared" si="11"/>
        <v>46</v>
      </c>
      <c r="C85" s="14">
        <v>13</v>
      </c>
      <c r="D85" s="14">
        <v>33</v>
      </c>
      <c r="E85" s="14">
        <v>0</v>
      </c>
      <c r="F85" s="4">
        <f t="shared" si="8"/>
        <v>0.28260869565217389</v>
      </c>
      <c r="G85" s="14">
        <v>0</v>
      </c>
      <c r="H85" s="14">
        <v>3</v>
      </c>
      <c r="I85" s="14">
        <v>9</v>
      </c>
      <c r="J85" s="14">
        <v>6</v>
      </c>
      <c r="K85" s="14">
        <v>0</v>
      </c>
      <c r="L85" s="14">
        <v>0</v>
      </c>
      <c r="M85" s="14">
        <v>2</v>
      </c>
      <c r="N85" s="5">
        <f t="shared" si="6"/>
        <v>20</v>
      </c>
      <c r="O85" s="14">
        <v>17</v>
      </c>
      <c r="P85" s="4">
        <f t="shared" si="7"/>
        <v>0.54054054054054057</v>
      </c>
      <c r="Q85" s="14">
        <v>9</v>
      </c>
      <c r="R85" s="14">
        <v>0</v>
      </c>
      <c r="S85" s="1"/>
    </row>
    <row r="86" spans="1:19" x14ac:dyDescent="0.25">
      <c r="A86" s="7" t="s">
        <v>101</v>
      </c>
      <c r="B86" s="14">
        <f t="shared" si="11"/>
        <v>300</v>
      </c>
      <c r="C86" s="14">
        <v>95</v>
      </c>
      <c r="D86" s="14">
        <v>205</v>
      </c>
      <c r="E86" s="14">
        <v>0</v>
      </c>
      <c r="F86" s="4">
        <f t="shared" si="8"/>
        <v>0.31666666666666665</v>
      </c>
      <c r="G86" s="14">
        <v>0</v>
      </c>
      <c r="H86" s="14">
        <v>32</v>
      </c>
      <c r="I86" s="14">
        <v>22</v>
      </c>
      <c r="J86" s="14">
        <v>38</v>
      </c>
      <c r="K86" s="14">
        <v>1</v>
      </c>
      <c r="L86" s="14">
        <v>0</v>
      </c>
      <c r="M86" s="14">
        <v>6</v>
      </c>
      <c r="N86" s="5">
        <f t="shared" si="6"/>
        <v>99</v>
      </c>
      <c r="O86" s="14">
        <v>75</v>
      </c>
      <c r="P86" s="4">
        <f t="shared" si="7"/>
        <v>0.56896551724137934</v>
      </c>
      <c r="Q86" s="14">
        <v>103</v>
      </c>
      <c r="R86" s="14">
        <v>23</v>
      </c>
      <c r="S86" s="1"/>
    </row>
    <row r="87" spans="1:19" x14ac:dyDescent="0.25">
      <c r="A87" s="7" t="s">
        <v>104</v>
      </c>
      <c r="B87" s="14">
        <f t="shared" si="11"/>
        <v>115</v>
      </c>
      <c r="C87" s="14">
        <v>50</v>
      </c>
      <c r="D87" s="14">
        <v>64</v>
      </c>
      <c r="E87" s="14">
        <v>1</v>
      </c>
      <c r="F87" s="4">
        <f t="shared" si="8"/>
        <v>0.43478260869565216</v>
      </c>
      <c r="G87" s="14">
        <v>0</v>
      </c>
      <c r="H87" s="14">
        <v>17</v>
      </c>
      <c r="I87" s="14">
        <v>6</v>
      </c>
      <c r="J87" s="14">
        <v>12</v>
      </c>
      <c r="K87" s="14">
        <v>1</v>
      </c>
      <c r="L87" s="14">
        <v>0</v>
      </c>
      <c r="M87" s="14">
        <v>1</v>
      </c>
      <c r="N87" s="5">
        <f t="shared" si="6"/>
        <v>37</v>
      </c>
      <c r="O87" s="14">
        <v>21</v>
      </c>
      <c r="P87" s="4">
        <f t="shared" si="7"/>
        <v>0.63793103448275867</v>
      </c>
      <c r="Q87" s="14">
        <v>50</v>
      </c>
      <c r="R87" s="14">
        <v>7</v>
      </c>
      <c r="S87" s="1"/>
    </row>
    <row r="88" spans="1:19" x14ac:dyDescent="0.25">
      <c r="A88" s="7" t="s">
        <v>105</v>
      </c>
      <c r="B88" s="14">
        <f t="shared" si="11"/>
        <v>119</v>
      </c>
      <c r="C88" s="14">
        <v>65</v>
      </c>
      <c r="D88" s="14">
        <v>52</v>
      </c>
      <c r="E88" s="14">
        <v>2</v>
      </c>
      <c r="F88" s="4">
        <f t="shared" si="8"/>
        <v>0.54621848739495793</v>
      </c>
      <c r="G88" s="14">
        <v>1</v>
      </c>
      <c r="H88" s="14">
        <v>13</v>
      </c>
      <c r="I88" s="14">
        <v>28</v>
      </c>
      <c r="J88" s="14">
        <v>17</v>
      </c>
      <c r="K88" s="14">
        <v>2</v>
      </c>
      <c r="L88" s="14">
        <v>0</v>
      </c>
      <c r="M88" s="14">
        <v>5</v>
      </c>
      <c r="N88" s="5">
        <f t="shared" si="6"/>
        <v>66</v>
      </c>
      <c r="O88" s="14">
        <v>31</v>
      </c>
      <c r="P88" s="4">
        <f t="shared" si="7"/>
        <v>0.68041237113402064</v>
      </c>
      <c r="Q88" s="14">
        <v>13</v>
      </c>
      <c r="R88" s="14">
        <v>9</v>
      </c>
      <c r="S88" s="1"/>
    </row>
    <row r="89" spans="1:19" x14ac:dyDescent="0.25">
      <c r="A89" s="7" t="s">
        <v>253</v>
      </c>
      <c r="B89" s="14">
        <f t="shared" si="11"/>
        <v>52</v>
      </c>
      <c r="C89" s="14">
        <v>18</v>
      </c>
      <c r="D89" s="14">
        <v>34</v>
      </c>
      <c r="E89" s="14">
        <v>0</v>
      </c>
      <c r="F89" s="4">
        <f t="shared" si="8"/>
        <v>0.34615384615384615</v>
      </c>
      <c r="G89" s="14">
        <v>0</v>
      </c>
      <c r="H89" s="14">
        <v>12</v>
      </c>
      <c r="I89" s="14">
        <v>7</v>
      </c>
      <c r="J89" s="14">
        <v>5</v>
      </c>
      <c r="K89" s="14">
        <v>0</v>
      </c>
      <c r="L89" s="14">
        <v>0</v>
      </c>
      <c r="M89" s="14">
        <v>2</v>
      </c>
      <c r="N89" s="5">
        <f t="shared" si="6"/>
        <v>26</v>
      </c>
      <c r="O89" s="14">
        <v>12</v>
      </c>
      <c r="P89" s="4">
        <f t="shared" si="7"/>
        <v>0.68421052631578949</v>
      </c>
      <c r="Q89" s="14">
        <v>12</v>
      </c>
      <c r="R89" s="14">
        <v>2</v>
      </c>
      <c r="S89" s="1"/>
    </row>
    <row r="90" spans="1:19" x14ac:dyDescent="0.25">
      <c r="A90" s="7" t="s">
        <v>106</v>
      </c>
      <c r="B90" s="14">
        <f t="shared" si="11"/>
        <v>222</v>
      </c>
      <c r="C90" s="14">
        <v>112</v>
      </c>
      <c r="D90" s="14">
        <v>109</v>
      </c>
      <c r="E90" s="14">
        <v>1</v>
      </c>
      <c r="F90" s="4">
        <f t="shared" si="8"/>
        <v>0.50450450450450446</v>
      </c>
      <c r="G90" s="14">
        <v>0</v>
      </c>
      <c r="H90" s="14">
        <v>22</v>
      </c>
      <c r="I90" s="14">
        <v>17</v>
      </c>
      <c r="J90" s="14">
        <v>30</v>
      </c>
      <c r="K90" s="14">
        <v>3</v>
      </c>
      <c r="L90" s="14">
        <v>0</v>
      </c>
      <c r="M90" s="14">
        <v>5</v>
      </c>
      <c r="N90" s="5">
        <f t="shared" si="6"/>
        <v>77</v>
      </c>
      <c r="O90" s="14">
        <v>78</v>
      </c>
      <c r="P90" s="4">
        <f t="shared" si="7"/>
        <v>0.49677419354838709</v>
      </c>
      <c r="Q90" s="14">
        <v>53</v>
      </c>
      <c r="R90" s="14">
        <v>14</v>
      </c>
      <c r="S90" s="1"/>
    </row>
    <row r="91" spans="1:19" x14ac:dyDescent="0.25">
      <c r="A91" s="7" t="s">
        <v>110</v>
      </c>
      <c r="B91" s="14">
        <f t="shared" si="11"/>
        <v>46</v>
      </c>
      <c r="C91" s="14">
        <v>18</v>
      </c>
      <c r="D91" s="14">
        <v>28</v>
      </c>
      <c r="E91" s="14">
        <v>0</v>
      </c>
      <c r="F91" s="4">
        <f>C91/B91</f>
        <v>0.39130434782608697</v>
      </c>
      <c r="G91" s="14">
        <v>0</v>
      </c>
      <c r="H91" s="14">
        <v>7</v>
      </c>
      <c r="I91" s="14">
        <v>3</v>
      </c>
      <c r="J91" s="14">
        <v>6</v>
      </c>
      <c r="K91" s="14">
        <v>0</v>
      </c>
      <c r="L91" s="14">
        <v>0</v>
      </c>
      <c r="M91" s="14">
        <v>2</v>
      </c>
      <c r="N91" s="5">
        <f t="shared" si="6"/>
        <v>18</v>
      </c>
      <c r="O91" s="14">
        <v>14</v>
      </c>
      <c r="P91" s="4">
        <f t="shared" si="7"/>
        <v>0.5625</v>
      </c>
      <c r="Q91" s="14">
        <v>12</v>
      </c>
      <c r="R91" s="14">
        <v>2</v>
      </c>
      <c r="S91" s="1"/>
    </row>
    <row r="92" spans="1:19" x14ac:dyDescent="0.25">
      <c r="A92" s="35" t="s">
        <v>111</v>
      </c>
      <c r="B92" s="23">
        <f>B76+B82</f>
        <v>2065</v>
      </c>
      <c r="C92" s="23">
        <f>C76+C82</f>
        <v>855</v>
      </c>
      <c r="D92" s="23">
        <f>D76+D82</f>
        <v>1202</v>
      </c>
      <c r="E92" s="23">
        <f>E76+E82</f>
        <v>8</v>
      </c>
      <c r="F92" s="24">
        <f>C92/B92</f>
        <v>0.41404358353510895</v>
      </c>
      <c r="G92" s="23">
        <f t="shared" ref="G92:M92" si="12">G76+G82</f>
        <v>4</v>
      </c>
      <c r="H92" s="23">
        <f t="shared" si="12"/>
        <v>283</v>
      </c>
      <c r="I92" s="23">
        <f t="shared" si="12"/>
        <v>189</v>
      </c>
      <c r="J92" s="23">
        <f t="shared" si="12"/>
        <v>224</v>
      </c>
      <c r="K92" s="23">
        <f t="shared" si="12"/>
        <v>12</v>
      </c>
      <c r="L92" s="23">
        <f t="shared" si="12"/>
        <v>0</v>
      </c>
      <c r="M92" s="23">
        <f t="shared" si="12"/>
        <v>46</v>
      </c>
      <c r="N92" s="36">
        <f t="shared" si="6"/>
        <v>758</v>
      </c>
      <c r="O92" s="23">
        <f>O76+O82</f>
        <v>491</v>
      </c>
      <c r="P92" s="24">
        <f t="shared" si="7"/>
        <v>0.60688550840672539</v>
      </c>
      <c r="Q92" s="23">
        <f>Q76+Q82</f>
        <v>696</v>
      </c>
      <c r="R92" s="23">
        <f>R76+R82</f>
        <v>120</v>
      </c>
      <c r="S92" s="2"/>
    </row>
    <row r="93" spans="1:19" ht="15.75" x14ac:dyDescent="0.25">
      <c r="A93" s="27" t="s">
        <v>170</v>
      </c>
      <c r="B93" s="13"/>
      <c r="C93" s="13"/>
      <c r="D93" s="13"/>
      <c r="E93" s="13"/>
      <c r="F93" s="4"/>
      <c r="G93" s="13"/>
      <c r="H93" s="13"/>
      <c r="I93" s="13"/>
      <c r="J93" s="13"/>
      <c r="K93" s="13"/>
      <c r="L93" s="13"/>
      <c r="M93" s="13"/>
      <c r="N93" s="5"/>
      <c r="O93" s="13"/>
      <c r="P93" s="4"/>
      <c r="Q93" s="13"/>
      <c r="R93" s="13"/>
    </row>
    <row r="94" spans="1:19" x14ac:dyDescent="0.25">
      <c r="A94" s="12" t="s">
        <v>254</v>
      </c>
      <c r="B94" s="13">
        <f t="shared" ref="B94:B99" si="13">C94+D94+E94</f>
        <v>38</v>
      </c>
      <c r="C94" s="13">
        <v>30</v>
      </c>
      <c r="D94" s="13">
        <v>8</v>
      </c>
      <c r="E94" s="13">
        <v>0</v>
      </c>
      <c r="F94" s="4">
        <f t="shared" ref="F94:F101" si="14">C94/B94</f>
        <v>0.78947368421052633</v>
      </c>
      <c r="G94" s="13">
        <v>0</v>
      </c>
      <c r="H94" s="13">
        <v>3</v>
      </c>
      <c r="I94" s="13">
        <v>4</v>
      </c>
      <c r="J94" s="13">
        <v>3</v>
      </c>
      <c r="K94" s="13">
        <v>0</v>
      </c>
      <c r="L94" s="13">
        <v>0</v>
      </c>
      <c r="M94" s="13">
        <v>1</v>
      </c>
      <c r="N94" s="5">
        <f t="shared" si="6"/>
        <v>11</v>
      </c>
      <c r="O94" s="13">
        <v>23</v>
      </c>
      <c r="P94" s="4">
        <f t="shared" si="7"/>
        <v>0.3235294117647059</v>
      </c>
      <c r="Q94" s="13">
        <v>0</v>
      </c>
      <c r="R94" s="13">
        <v>4</v>
      </c>
    </row>
    <row r="95" spans="1:19" x14ac:dyDescent="0.25">
      <c r="A95" s="12" t="s">
        <v>255</v>
      </c>
      <c r="B95" s="13">
        <f t="shared" si="13"/>
        <v>687</v>
      </c>
      <c r="C95" s="13">
        <v>429</v>
      </c>
      <c r="D95" s="13">
        <v>257</v>
      </c>
      <c r="E95" s="13">
        <v>1</v>
      </c>
      <c r="F95" s="4">
        <f t="shared" si="14"/>
        <v>0.62445414847161573</v>
      </c>
      <c r="G95" s="13">
        <v>2</v>
      </c>
      <c r="H95" s="13">
        <v>104</v>
      </c>
      <c r="I95" s="13">
        <v>116</v>
      </c>
      <c r="J95" s="13">
        <v>94</v>
      </c>
      <c r="K95" s="13">
        <v>11</v>
      </c>
      <c r="L95" s="13">
        <v>0</v>
      </c>
      <c r="M95" s="13">
        <v>21</v>
      </c>
      <c r="N95" s="5">
        <f t="shared" si="6"/>
        <v>348</v>
      </c>
      <c r="O95" s="13">
        <v>281</v>
      </c>
      <c r="P95" s="4">
        <f t="shared" si="7"/>
        <v>0.55325914149443556</v>
      </c>
      <c r="Q95" s="13">
        <v>21</v>
      </c>
      <c r="R95" s="13">
        <v>37</v>
      </c>
    </row>
    <row r="96" spans="1:19" x14ac:dyDescent="0.25">
      <c r="A96" s="7" t="s">
        <v>192</v>
      </c>
      <c r="B96" s="14">
        <f t="shared" si="13"/>
        <v>0</v>
      </c>
      <c r="C96" s="14">
        <v>0</v>
      </c>
      <c r="D96" s="14">
        <v>0</v>
      </c>
      <c r="E96" s="14">
        <v>0</v>
      </c>
      <c r="F96" s="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5">
        <f t="shared" si="6"/>
        <v>0</v>
      </c>
      <c r="O96" s="14">
        <v>0</v>
      </c>
      <c r="P96" s="4">
        <v>0</v>
      </c>
      <c r="Q96" s="14">
        <v>0</v>
      </c>
      <c r="R96" s="14">
        <v>0</v>
      </c>
      <c r="S96" s="1"/>
    </row>
    <row r="97" spans="1:19" x14ac:dyDescent="0.25">
      <c r="A97" s="7" t="s">
        <v>273</v>
      </c>
      <c r="B97" s="14">
        <f t="shared" si="13"/>
        <v>0</v>
      </c>
      <c r="C97" s="14">
        <v>0</v>
      </c>
      <c r="D97" s="14">
        <v>0</v>
      </c>
      <c r="E97" s="14">
        <v>0</v>
      </c>
      <c r="F97" s="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5">
        <f t="shared" si="6"/>
        <v>0</v>
      </c>
      <c r="O97" s="14">
        <v>0</v>
      </c>
      <c r="P97" s="4">
        <v>0</v>
      </c>
      <c r="Q97" s="14">
        <v>0</v>
      </c>
      <c r="R97" s="14">
        <v>0</v>
      </c>
      <c r="S97" s="1"/>
    </row>
    <row r="98" spans="1:19" x14ac:dyDescent="0.25">
      <c r="A98" s="7" t="s">
        <v>171</v>
      </c>
      <c r="B98" s="14">
        <f t="shared" si="13"/>
        <v>0</v>
      </c>
      <c r="C98" s="14">
        <v>0</v>
      </c>
      <c r="D98" s="14">
        <v>0</v>
      </c>
      <c r="E98" s="14">
        <v>0</v>
      </c>
      <c r="F98" s="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5">
        <f t="shared" si="6"/>
        <v>0</v>
      </c>
      <c r="O98" s="14">
        <v>0</v>
      </c>
      <c r="P98" s="4">
        <v>0</v>
      </c>
      <c r="Q98" s="14">
        <v>0</v>
      </c>
      <c r="R98" s="14">
        <v>0</v>
      </c>
      <c r="S98" s="1"/>
    </row>
    <row r="99" spans="1:19" x14ac:dyDescent="0.25">
      <c r="A99" s="12" t="s">
        <v>256</v>
      </c>
      <c r="B99" s="13">
        <f t="shared" si="13"/>
        <v>575</v>
      </c>
      <c r="C99" s="13">
        <v>480</v>
      </c>
      <c r="D99" s="13">
        <v>94</v>
      </c>
      <c r="E99" s="13">
        <v>1</v>
      </c>
      <c r="F99" s="4">
        <f t="shared" si="14"/>
        <v>0.83478260869565213</v>
      </c>
      <c r="G99" s="13">
        <v>0</v>
      </c>
      <c r="H99" s="13">
        <v>68</v>
      </c>
      <c r="I99" s="13">
        <v>74</v>
      </c>
      <c r="J99" s="13">
        <v>80</v>
      </c>
      <c r="K99" s="13">
        <v>5</v>
      </c>
      <c r="L99" s="13">
        <v>1</v>
      </c>
      <c r="M99" s="13">
        <v>13</v>
      </c>
      <c r="N99" s="5">
        <f t="shared" si="6"/>
        <v>241</v>
      </c>
      <c r="O99" s="13">
        <v>301</v>
      </c>
      <c r="P99" s="4">
        <f t="shared" si="7"/>
        <v>0.44464944649446492</v>
      </c>
      <c r="Q99" s="13">
        <v>7</v>
      </c>
      <c r="R99" s="13">
        <v>26</v>
      </c>
    </row>
    <row r="100" spans="1:19" x14ac:dyDescent="0.25">
      <c r="A100" s="12" t="s">
        <v>257</v>
      </c>
      <c r="B100" s="13">
        <f>C100+E100+D100</f>
        <v>397</v>
      </c>
      <c r="C100" s="13">
        <v>344</v>
      </c>
      <c r="D100" s="13">
        <v>53</v>
      </c>
      <c r="E100" s="13">
        <v>0</v>
      </c>
      <c r="F100" s="4">
        <f t="shared" si="14"/>
        <v>0.86649874055415621</v>
      </c>
      <c r="G100" s="13">
        <v>1</v>
      </c>
      <c r="H100" s="13">
        <v>23</v>
      </c>
      <c r="I100" s="13">
        <v>64</v>
      </c>
      <c r="J100" s="13">
        <v>24</v>
      </c>
      <c r="K100" s="13">
        <v>4</v>
      </c>
      <c r="L100" s="13">
        <v>0</v>
      </c>
      <c r="M100" s="13">
        <v>5</v>
      </c>
      <c r="N100" s="5">
        <f t="shared" si="6"/>
        <v>121</v>
      </c>
      <c r="O100" s="13">
        <v>245</v>
      </c>
      <c r="P100" s="4">
        <f t="shared" si="7"/>
        <v>0.33060109289617484</v>
      </c>
      <c r="Q100" s="13">
        <v>0</v>
      </c>
      <c r="R100" s="13">
        <v>31</v>
      </c>
    </row>
    <row r="101" spans="1:19" x14ac:dyDescent="0.25">
      <c r="A101" s="35" t="s">
        <v>122</v>
      </c>
      <c r="B101" s="23">
        <f>C101+D101+E101</f>
        <v>1697</v>
      </c>
      <c r="C101" s="23">
        <f>C94+C95+C99+C100</f>
        <v>1283</v>
      </c>
      <c r="D101" s="23">
        <f>D94+D95+D99+D100</f>
        <v>412</v>
      </c>
      <c r="E101" s="23">
        <f>E94+E95+E99+E100</f>
        <v>2</v>
      </c>
      <c r="F101" s="24">
        <f t="shared" si="14"/>
        <v>0.75604007071302293</v>
      </c>
      <c r="G101" s="23">
        <f t="shared" ref="G101:M101" si="15">G94+G95+G99+G100</f>
        <v>3</v>
      </c>
      <c r="H101" s="23">
        <f t="shared" si="15"/>
        <v>198</v>
      </c>
      <c r="I101" s="23">
        <f t="shared" si="15"/>
        <v>258</v>
      </c>
      <c r="J101" s="23">
        <f t="shared" si="15"/>
        <v>201</v>
      </c>
      <c r="K101" s="23">
        <f t="shared" si="15"/>
        <v>20</v>
      </c>
      <c r="L101" s="23">
        <f t="shared" si="15"/>
        <v>1</v>
      </c>
      <c r="M101" s="23">
        <f t="shared" si="15"/>
        <v>40</v>
      </c>
      <c r="N101" s="36">
        <f t="shared" si="6"/>
        <v>721</v>
      </c>
      <c r="O101" s="23">
        <f>O94+O95+O99+O100</f>
        <v>850</v>
      </c>
      <c r="P101" s="24">
        <f t="shared" si="7"/>
        <v>0.45894334818586885</v>
      </c>
      <c r="Q101" s="23">
        <f>Q94+Q95+Q99+Q100</f>
        <v>28</v>
      </c>
      <c r="R101" s="23">
        <f>R94+R95+R99+R100</f>
        <v>98</v>
      </c>
      <c r="S101" s="2"/>
    </row>
    <row r="102" spans="1:19" ht="15.75" x14ac:dyDescent="0.25">
      <c r="A102" s="27" t="s">
        <v>123</v>
      </c>
      <c r="B102" s="13"/>
      <c r="C102" s="13"/>
      <c r="D102" s="13"/>
      <c r="E102" s="13"/>
      <c r="F102" s="21"/>
      <c r="G102" s="13"/>
      <c r="H102" s="13"/>
      <c r="I102" s="13"/>
      <c r="J102" s="13"/>
      <c r="K102" s="13"/>
      <c r="L102" s="13"/>
      <c r="M102" s="13"/>
      <c r="N102" s="5"/>
      <c r="O102" s="13"/>
      <c r="P102" s="4"/>
      <c r="Q102" s="13"/>
      <c r="R102" s="13"/>
    </row>
    <row r="103" spans="1:19" x14ac:dyDescent="0.25">
      <c r="A103" s="12" t="s">
        <v>259</v>
      </c>
      <c r="B103" s="13">
        <f t="shared" ref="B103:B110" si="16">C103+D103+E103</f>
        <v>255</v>
      </c>
      <c r="C103" s="13">
        <v>232</v>
      </c>
      <c r="D103" s="13">
        <v>23</v>
      </c>
      <c r="E103" s="13">
        <v>0</v>
      </c>
      <c r="F103" s="4">
        <f t="shared" ref="F103:F110" si="17">C103/B103</f>
        <v>0.90980392156862744</v>
      </c>
      <c r="G103" s="13">
        <v>4</v>
      </c>
      <c r="H103" s="13">
        <v>21</v>
      </c>
      <c r="I103" s="13">
        <v>60</v>
      </c>
      <c r="J103" s="13">
        <v>47</v>
      </c>
      <c r="K103" s="13">
        <v>3</v>
      </c>
      <c r="L103" s="13">
        <v>0</v>
      </c>
      <c r="M103" s="13">
        <v>4</v>
      </c>
      <c r="N103" s="5">
        <f t="shared" si="6"/>
        <v>139</v>
      </c>
      <c r="O103" s="13">
        <v>93</v>
      </c>
      <c r="P103" s="4">
        <f t="shared" si="7"/>
        <v>0.59913793103448276</v>
      </c>
      <c r="Q103" s="13">
        <v>6</v>
      </c>
      <c r="R103" s="13">
        <v>17</v>
      </c>
    </row>
    <row r="104" spans="1:19" x14ac:dyDescent="0.25">
      <c r="A104" s="7" t="s">
        <v>201</v>
      </c>
      <c r="B104" s="14">
        <f t="shared" si="16"/>
        <v>0</v>
      </c>
      <c r="C104" s="14">
        <v>0</v>
      </c>
      <c r="D104" s="14">
        <v>0</v>
      </c>
      <c r="E104" s="14">
        <v>0</v>
      </c>
      <c r="F104" s="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5">
        <f t="shared" si="6"/>
        <v>0</v>
      </c>
      <c r="O104" s="14">
        <v>0</v>
      </c>
      <c r="P104" s="4">
        <v>0</v>
      </c>
      <c r="Q104" s="14">
        <v>0</v>
      </c>
      <c r="R104" s="14">
        <v>0</v>
      </c>
      <c r="S104" s="1"/>
    </row>
    <row r="105" spans="1:19" x14ac:dyDescent="0.25">
      <c r="A105" s="7" t="s">
        <v>125</v>
      </c>
      <c r="B105" s="14">
        <f t="shared" si="16"/>
        <v>0</v>
      </c>
      <c r="C105" s="14">
        <v>0</v>
      </c>
      <c r="D105" s="14">
        <v>0</v>
      </c>
      <c r="E105" s="14">
        <v>0</v>
      </c>
      <c r="F105" s="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5">
        <f t="shared" si="6"/>
        <v>0</v>
      </c>
      <c r="O105" s="14">
        <v>0</v>
      </c>
      <c r="P105" s="4">
        <v>0</v>
      </c>
      <c r="Q105" s="14">
        <v>0</v>
      </c>
      <c r="R105" s="14">
        <v>0</v>
      </c>
      <c r="S105" s="1"/>
    </row>
    <row r="106" spans="1:19" x14ac:dyDescent="0.25">
      <c r="A106" s="7" t="s">
        <v>126</v>
      </c>
      <c r="B106" s="14">
        <f t="shared" si="16"/>
        <v>0</v>
      </c>
      <c r="C106" s="14">
        <v>0</v>
      </c>
      <c r="D106" s="14">
        <v>0</v>
      </c>
      <c r="E106" s="14">
        <v>0</v>
      </c>
      <c r="F106" s="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5">
        <f t="shared" si="6"/>
        <v>0</v>
      </c>
      <c r="O106" s="14">
        <v>0</v>
      </c>
      <c r="P106" s="4">
        <v>0</v>
      </c>
      <c r="Q106" s="14">
        <v>0</v>
      </c>
      <c r="R106" s="14">
        <v>0</v>
      </c>
      <c r="S106" s="1"/>
    </row>
    <row r="107" spans="1:19" x14ac:dyDescent="0.25">
      <c r="A107" s="7" t="s">
        <v>127</v>
      </c>
      <c r="B107" s="14">
        <f t="shared" si="16"/>
        <v>0</v>
      </c>
      <c r="C107" s="14">
        <v>0</v>
      </c>
      <c r="D107" s="14">
        <v>0</v>
      </c>
      <c r="E107" s="14">
        <v>0</v>
      </c>
      <c r="F107" s="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5">
        <f t="shared" ref="N107:N134" si="18">SUM(G107:M107)</f>
        <v>0</v>
      </c>
      <c r="O107" s="14">
        <v>0</v>
      </c>
      <c r="P107" s="4">
        <v>0</v>
      </c>
      <c r="Q107" s="14">
        <v>0</v>
      </c>
      <c r="R107" s="14">
        <v>0</v>
      </c>
      <c r="S107" s="1"/>
    </row>
    <row r="108" spans="1:19" x14ac:dyDescent="0.25">
      <c r="A108" s="7" t="s">
        <v>261</v>
      </c>
      <c r="B108" s="14">
        <f t="shared" si="16"/>
        <v>0</v>
      </c>
      <c r="C108" s="14">
        <v>0</v>
      </c>
      <c r="D108" s="14">
        <v>0</v>
      </c>
      <c r="E108" s="14">
        <v>0</v>
      </c>
      <c r="F108" s="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5">
        <f t="shared" si="18"/>
        <v>0</v>
      </c>
      <c r="O108" s="14">
        <v>0</v>
      </c>
      <c r="P108" s="4">
        <v>0</v>
      </c>
      <c r="Q108" s="14">
        <v>0</v>
      </c>
      <c r="R108" s="14">
        <v>0</v>
      </c>
      <c r="S108" s="1"/>
    </row>
    <row r="109" spans="1:19" x14ac:dyDescent="0.25">
      <c r="A109" s="7" t="s">
        <v>274</v>
      </c>
      <c r="B109" s="14">
        <f t="shared" si="16"/>
        <v>0</v>
      </c>
      <c r="C109" s="14">
        <v>0</v>
      </c>
      <c r="D109" s="14">
        <v>0</v>
      </c>
      <c r="E109" s="14">
        <v>0</v>
      </c>
      <c r="F109" s="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5">
        <f t="shared" si="18"/>
        <v>0</v>
      </c>
      <c r="O109" s="14">
        <v>0</v>
      </c>
      <c r="P109" s="4">
        <v>0</v>
      </c>
      <c r="Q109" s="14">
        <v>0</v>
      </c>
      <c r="R109" s="14">
        <v>0</v>
      </c>
      <c r="S109" s="1"/>
    </row>
    <row r="110" spans="1:19" x14ac:dyDescent="0.25">
      <c r="A110" s="35" t="s">
        <v>131</v>
      </c>
      <c r="B110" s="23">
        <f t="shared" si="16"/>
        <v>255</v>
      </c>
      <c r="C110" s="23">
        <f>C103</f>
        <v>232</v>
      </c>
      <c r="D110" s="23">
        <f>D103</f>
        <v>23</v>
      </c>
      <c r="E110" s="23">
        <f>E103</f>
        <v>0</v>
      </c>
      <c r="F110" s="24">
        <f t="shared" si="17"/>
        <v>0.90980392156862744</v>
      </c>
      <c r="G110" s="23">
        <f t="shared" ref="G110:M110" si="19">G103</f>
        <v>4</v>
      </c>
      <c r="H110" s="23">
        <f t="shared" si="19"/>
        <v>21</v>
      </c>
      <c r="I110" s="23">
        <f t="shared" si="19"/>
        <v>60</v>
      </c>
      <c r="J110" s="23">
        <f t="shared" si="19"/>
        <v>47</v>
      </c>
      <c r="K110" s="23">
        <f t="shared" si="19"/>
        <v>3</v>
      </c>
      <c r="L110" s="23">
        <f t="shared" si="19"/>
        <v>0</v>
      </c>
      <c r="M110" s="23">
        <f t="shared" si="19"/>
        <v>4</v>
      </c>
      <c r="N110" s="36">
        <f t="shared" si="18"/>
        <v>139</v>
      </c>
      <c r="O110" s="23">
        <f>O103</f>
        <v>93</v>
      </c>
      <c r="P110" s="24">
        <f t="shared" ref="P110:P134" si="20">N110/(N110+O110)</f>
        <v>0.59913793103448276</v>
      </c>
      <c r="Q110" s="23">
        <f>Q103</f>
        <v>6</v>
      </c>
      <c r="R110" s="23">
        <f>R103</f>
        <v>17</v>
      </c>
      <c r="S110" s="2"/>
    </row>
    <row r="111" spans="1:19" ht="15.75" x14ac:dyDescent="0.25">
      <c r="A111" s="27" t="s">
        <v>279</v>
      </c>
      <c r="B111" s="13"/>
      <c r="C111" s="13"/>
      <c r="D111" s="13"/>
      <c r="E111" s="13"/>
      <c r="F111" s="4"/>
      <c r="G111" s="13"/>
      <c r="H111" s="13"/>
      <c r="I111" s="13"/>
      <c r="J111" s="13"/>
      <c r="K111" s="13"/>
      <c r="L111" s="13"/>
      <c r="M111" s="13"/>
      <c r="N111" s="5"/>
      <c r="O111" s="13"/>
      <c r="P111" s="4"/>
      <c r="Q111" s="13"/>
      <c r="R111" s="13"/>
    </row>
    <row r="112" spans="1:19" x14ac:dyDescent="0.25">
      <c r="A112" s="12" t="s">
        <v>133</v>
      </c>
      <c r="B112" s="13">
        <f t="shared" ref="B112:B120" si="21">C112+D112+E112</f>
        <v>38</v>
      </c>
      <c r="C112" s="13">
        <v>22</v>
      </c>
      <c r="D112" s="13">
        <v>16</v>
      </c>
      <c r="E112" s="13">
        <v>0</v>
      </c>
      <c r="F112" s="4">
        <f t="shared" ref="F112:F121" si="22">C112/B112</f>
        <v>0.57894736842105265</v>
      </c>
      <c r="G112" s="13">
        <v>0</v>
      </c>
      <c r="H112" s="13">
        <v>3</v>
      </c>
      <c r="I112" s="13">
        <v>6</v>
      </c>
      <c r="J112" s="13">
        <v>8</v>
      </c>
      <c r="K112" s="13">
        <v>1</v>
      </c>
      <c r="L112" s="13">
        <v>0</v>
      </c>
      <c r="M112" s="13">
        <v>2</v>
      </c>
      <c r="N112" s="5">
        <f t="shared" si="18"/>
        <v>20</v>
      </c>
      <c r="O112" s="13">
        <v>13</v>
      </c>
      <c r="P112" s="4">
        <f t="shared" si="20"/>
        <v>0.60606060606060608</v>
      </c>
      <c r="Q112" s="13">
        <v>0</v>
      </c>
      <c r="R112" s="13">
        <v>5</v>
      </c>
    </row>
    <row r="113" spans="1:19" x14ac:dyDescent="0.25">
      <c r="A113" s="7" t="s">
        <v>176</v>
      </c>
      <c r="B113" s="14">
        <f t="shared" si="21"/>
        <v>0</v>
      </c>
      <c r="C113" s="14">
        <v>0</v>
      </c>
      <c r="D113" s="14">
        <v>0</v>
      </c>
      <c r="E113" s="14">
        <v>0</v>
      </c>
      <c r="F113" s="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5">
        <f t="shared" si="18"/>
        <v>0</v>
      </c>
      <c r="O113" s="14">
        <v>0</v>
      </c>
      <c r="P113" s="4">
        <v>0</v>
      </c>
      <c r="Q113" s="14">
        <v>0</v>
      </c>
      <c r="R113" s="14">
        <v>1</v>
      </c>
      <c r="S113" s="1"/>
    </row>
    <row r="114" spans="1:19" x14ac:dyDescent="0.25">
      <c r="A114" s="7" t="s">
        <v>262</v>
      </c>
      <c r="B114" s="14">
        <f t="shared" si="21"/>
        <v>0</v>
      </c>
      <c r="C114" s="14">
        <v>0</v>
      </c>
      <c r="D114" s="14">
        <v>0</v>
      </c>
      <c r="E114" s="14">
        <v>0</v>
      </c>
      <c r="F114" s="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5">
        <f t="shared" si="18"/>
        <v>0</v>
      </c>
      <c r="O114" s="14">
        <v>0</v>
      </c>
      <c r="P114" s="4">
        <v>0</v>
      </c>
      <c r="Q114" s="14">
        <v>0</v>
      </c>
      <c r="R114" s="14">
        <v>0</v>
      </c>
      <c r="S114" s="1"/>
    </row>
    <row r="115" spans="1:19" x14ac:dyDescent="0.25">
      <c r="A115" s="12" t="s">
        <v>280</v>
      </c>
      <c r="B115" s="14">
        <f>C115+D115+E115</f>
        <v>1</v>
      </c>
      <c r="C115" s="14">
        <v>0</v>
      </c>
      <c r="D115" s="14">
        <v>1</v>
      </c>
      <c r="E115" s="14">
        <v>0</v>
      </c>
      <c r="F115" s="4">
        <f t="shared" si="22"/>
        <v>0</v>
      </c>
      <c r="G115" s="14">
        <v>0</v>
      </c>
      <c r="H115" s="14">
        <v>0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5">
        <f t="shared" si="18"/>
        <v>1</v>
      </c>
      <c r="O115" s="14">
        <v>0</v>
      </c>
      <c r="P115" s="4">
        <f t="shared" si="20"/>
        <v>1</v>
      </c>
      <c r="Q115" s="14">
        <v>0</v>
      </c>
      <c r="R115" s="14">
        <v>0</v>
      </c>
      <c r="S115" s="1"/>
    </row>
    <row r="116" spans="1:19" x14ac:dyDescent="0.25">
      <c r="A116" s="12" t="s">
        <v>276</v>
      </c>
      <c r="B116" s="13">
        <f t="shared" si="21"/>
        <v>4</v>
      </c>
      <c r="C116" s="13">
        <v>3</v>
      </c>
      <c r="D116" s="13">
        <v>1</v>
      </c>
      <c r="E116" s="13">
        <v>0</v>
      </c>
      <c r="F116" s="4">
        <f t="shared" si="22"/>
        <v>0.75</v>
      </c>
      <c r="G116" s="13">
        <v>0</v>
      </c>
      <c r="H116" s="13">
        <v>0</v>
      </c>
      <c r="I116" s="13">
        <v>1</v>
      </c>
      <c r="J116" s="13">
        <v>1</v>
      </c>
      <c r="K116" s="13">
        <v>0</v>
      </c>
      <c r="L116" s="13">
        <v>0</v>
      </c>
      <c r="M116" s="13">
        <v>0</v>
      </c>
      <c r="N116" s="5">
        <f t="shared" si="18"/>
        <v>2</v>
      </c>
      <c r="O116" s="13">
        <v>2</v>
      </c>
      <c r="P116" s="4">
        <f t="shared" si="20"/>
        <v>0.5</v>
      </c>
      <c r="Q116" s="13">
        <v>0</v>
      </c>
      <c r="R116" s="13">
        <v>0</v>
      </c>
    </row>
    <row r="117" spans="1:19" x14ac:dyDescent="0.25">
      <c r="A117" s="12" t="s">
        <v>277</v>
      </c>
      <c r="B117" s="13">
        <f t="shared" si="21"/>
        <v>0</v>
      </c>
      <c r="C117" s="13">
        <v>0</v>
      </c>
      <c r="D117" s="13">
        <v>0</v>
      </c>
      <c r="E117" s="13">
        <v>0</v>
      </c>
      <c r="F117" s="4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5">
        <f t="shared" si="18"/>
        <v>0</v>
      </c>
      <c r="O117" s="13">
        <v>0</v>
      </c>
      <c r="P117" s="4">
        <v>0</v>
      </c>
      <c r="Q117" s="13">
        <v>0</v>
      </c>
      <c r="R117" s="13">
        <v>0</v>
      </c>
    </row>
    <row r="118" spans="1:19" x14ac:dyDescent="0.25">
      <c r="A118" s="12" t="s">
        <v>229</v>
      </c>
      <c r="B118" s="13">
        <f>C118+D118+E118</f>
        <v>160</v>
      </c>
      <c r="C118" s="13">
        <v>131</v>
      </c>
      <c r="D118" s="13">
        <v>27</v>
      </c>
      <c r="E118" s="13">
        <v>2</v>
      </c>
      <c r="F118" s="4">
        <f t="shared" si="22"/>
        <v>0.81874999999999998</v>
      </c>
      <c r="G118" s="13">
        <v>1</v>
      </c>
      <c r="H118" s="13">
        <v>11</v>
      </c>
      <c r="I118" s="13">
        <v>61</v>
      </c>
      <c r="J118" s="13">
        <v>27</v>
      </c>
      <c r="K118" s="13">
        <v>0</v>
      </c>
      <c r="L118" s="13">
        <v>3</v>
      </c>
      <c r="M118" s="13">
        <v>3</v>
      </c>
      <c r="N118" s="5">
        <f t="shared" si="18"/>
        <v>106</v>
      </c>
      <c r="O118" s="13">
        <v>40</v>
      </c>
      <c r="P118" s="4">
        <f t="shared" si="20"/>
        <v>0.72602739726027399</v>
      </c>
      <c r="Q118" s="13">
        <v>0</v>
      </c>
      <c r="R118" s="13">
        <v>14</v>
      </c>
    </row>
    <row r="119" spans="1:19" x14ac:dyDescent="0.25">
      <c r="A119" s="12" t="s">
        <v>231</v>
      </c>
      <c r="B119" s="13">
        <f t="shared" si="21"/>
        <v>3</v>
      </c>
      <c r="C119" s="13">
        <v>1</v>
      </c>
      <c r="D119" s="13">
        <v>2</v>
      </c>
      <c r="E119" s="13">
        <v>0</v>
      </c>
      <c r="F119" s="4">
        <f t="shared" si="22"/>
        <v>0.33333333333333331</v>
      </c>
      <c r="G119" s="13">
        <v>0</v>
      </c>
      <c r="H119" s="13">
        <v>0</v>
      </c>
      <c r="I119" s="13">
        <v>1</v>
      </c>
      <c r="J119" s="13">
        <v>0</v>
      </c>
      <c r="K119" s="13">
        <v>0</v>
      </c>
      <c r="L119" s="13">
        <v>0</v>
      </c>
      <c r="M119" s="13">
        <v>0</v>
      </c>
      <c r="N119" s="5">
        <f t="shared" si="18"/>
        <v>1</v>
      </c>
      <c r="O119" s="13">
        <v>2</v>
      </c>
      <c r="P119" s="4">
        <f t="shared" si="20"/>
        <v>0.33333333333333331</v>
      </c>
      <c r="Q119" s="13">
        <v>0</v>
      </c>
      <c r="R119" s="13">
        <v>0</v>
      </c>
    </row>
    <row r="120" spans="1:19" x14ac:dyDescent="0.25">
      <c r="A120" s="12" t="s">
        <v>240</v>
      </c>
      <c r="B120" s="13">
        <f t="shared" si="21"/>
        <v>0</v>
      </c>
      <c r="C120" s="13">
        <v>0</v>
      </c>
      <c r="D120" s="13">
        <v>0</v>
      </c>
      <c r="E120" s="13">
        <v>0</v>
      </c>
      <c r="F120" s="4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5">
        <f t="shared" si="18"/>
        <v>0</v>
      </c>
      <c r="O120" s="13">
        <v>0</v>
      </c>
      <c r="P120" s="4">
        <v>0</v>
      </c>
      <c r="Q120" s="13">
        <v>0</v>
      </c>
      <c r="R120" s="13">
        <v>0</v>
      </c>
    </row>
    <row r="121" spans="1:19" x14ac:dyDescent="0.25">
      <c r="A121" s="35" t="s">
        <v>281</v>
      </c>
      <c r="B121" s="23">
        <f>C121+D121+E121</f>
        <v>206</v>
      </c>
      <c r="C121" s="23">
        <f>C112+C116+C117+C118+C119+C120+C115</f>
        <v>157</v>
      </c>
      <c r="D121" s="23">
        <f>D112+D116+D117+D118+D119+D120+D115</f>
        <v>47</v>
      </c>
      <c r="E121" s="23">
        <f>E112+E116+E117+E118+E119+E120+E115</f>
        <v>2</v>
      </c>
      <c r="F121" s="24">
        <f t="shared" si="22"/>
        <v>0.76213592233009708</v>
      </c>
      <c r="G121" s="23">
        <f t="shared" ref="G121:M121" si="23">G112+G116+G117+G118+G119+G120+G115</f>
        <v>1</v>
      </c>
      <c r="H121" s="23">
        <f t="shared" si="23"/>
        <v>14</v>
      </c>
      <c r="I121" s="23">
        <f t="shared" si="23"/>
        <v>70</v>
      </c>
      <c r="J121" s="23">
        <f t="shared" si="23"/>
        <v>36</v>
      </c>
      <c r="K121" s="23">
        <f t="shared" si="23"/>
        <v>1</v>
      </c>
      <c r="L121" s="23">
        <f t="shared" si="23"/>
        <v>3</v>
      </c>
      <c r="M121" s="23">
        <f t="shared" si="23"/>
        <v>5</v>
      </c>
      <c r="N121" s="36">
        <f t="shared" si="18"/>
        <v>130</v>
      </c>
      <c r="O121" s="23">
        <f>O112+O116+O117+O118+O119+O120+O115</f>
        <v>57</v>
      </c>
      <c r="P121" s="24">
        <f t="shared" si="20"/>
        <v>0.69518716577540107</v>
      </c>
      <c r="Q121" s="23">
        <f>Q112+Q116+Q117+Q118+Q119+Q120+Q115</f>
        <v>0</v>
      </c>
      <c r="R121" s="23">
        <f>R112+R116+R117+R118+R119+R120+R115</f>
        <v>19</v>
      </c>
      <c r="S121" s="2"/>
    </row>
    <row r="122" spans="1:19" s="51" customFormat="1" ht="15.75" x14ac:dyDescent="0.25">
      <c r="A122" s="29" t="s">
        <v>282</v>
      </c>
      <c r="B122" s="48"/>
      <c r="C122" s="48"/>
      <c r="D122" s="48"/>
      <c r="E122" s="48"/>
      <c r="F122" s="49"/>
      <c r="G122" s="48"/>
      <c r="H122" s="48"/>
      <c r="I122" s="48"/>
      <c r="J122" s="48"/>
      <c r="K122" s="48"/>
      <c r="L122" s="48"/>
      <c r="M122" s="48"/>
      <c r="N122" s="50"/>
      <c r="O122" s="48"/>
      <c r="P122" s="49"/>
      <c r="Q122" s="48"/>
      <c r="R122" s="48"/>
    </row>
    <row r="123" spans="1:19" x14ac:dyDescent="0.25">
      <c r="A123" s="12" t="s">
        <v>283</v>
      </c>
      <c r="B123" s="13">
        <f>C123+D123+E123</f>
        <v>45</v>
      </c>
      <c r="C123" s="13">
        <v>26</v>
      </c>
      <c r="D123" s="13">
        <v>19</v>
      </c>
      <c r="E123" s="13">
        <v>0</v>
      </c>
      <c r="F123" s="4">
        <f>C123/B123</f>
        <v>0.57777777777777772</v>
      </c>
      <c r="G123" s="13">
        <v>0</v>
      </c>
      <c r="H123" s="13">
        <v>2</v>
      </c>
      <c r="I123" s="13">
        <v>3</v>
      </c>
      <c r="J123" s="13">
        <v>6</v>
      </c>
      <c r="K123" s="13">
        <v>0</v>
      </c>
      <c r="L123" s="13">
        <v>0</v>
      </c>
      <c r="M123" s="13">
        <v>3</v>
      </c>
      <c r="N123" s="5">
        <f t="shared" si="18"/>
        <v>14</v>
      </c>
      <c r="O123" s="13">
        <v>29</v>
      </c>
      <c r="P123" s="4">
        <f t="shared" si="20"/>
        <v>0.32558139534883723</v>
      </c>
      <c r="Q123" s="13">
        <v>0</v>
      </c>
      <c r="R123" s="13">
        <v>2</v>
      </c>
    </row>
    <row r="124" spans="1:19" x14ac:dyDescent="0.25">
      <c r="A124" s="35" t="s">
        <v>284</v>
      </c>
      <c r="B124" s="23">
        <f>C124+D124+E124</f>
        <v>45</v>
      </c>
      <c r="C124" s="23">
        <f>C123</f>
        <v>26</v>
      </c>
      <c r="D124" s="23">
        <f>D123</f>
        <v>19</v>
      </c>
      <c r="E124" s="23">
        <f>E123</f>
        <v>0</v>
      </c>
      <c r="F124" s="25">
        <f>C124/B124</f>
        <v>0.57777777777777772</v>
      </c>
      <c r="G124" s="23">
        <f>G123</f>
        <v>0</v>
      </c>
      <c r="H124" s="23">
        <f t="shared" ref="H124:R124" si="24">H123</f>
        <v>2</v>
      </c>
      <c r="I124" s="23">
        <f t="shared" si="24"/>
        <v>3</v>
      </c>
      <c r="J124" s="23">
        <f t="shared" si="24"/>
        <v>6</v>
      </c>
      <c r="K124" s="23">
        <f t="shared" si="24"/>
        <v>0</v>
      </c>
      <c r="L124" s="23">
        <f t="shared" si="24"/>
        <v>0</v>
      </c>
      <c r="M124" s="23">
        <f t="shared" si="24"/>
        <v>3</v>
      </c>
      <c r="N124" s="26">
        <f t="shared" si="18"/>
        <v>14</v>
      </c>
      <c r="O124" s="23">
        <f t="shared" si="24"/>
        <v>29</v>
      </c>
      <c r="P124" s="25">
        <f t="shared" si="20"/>
        <v>0.32558139534883723</v>
      </c>
      <c r="Q124" s="23">
        <f t="shared" si="24"/>
        <v>0</v>
      </c>
      <c r="R124" s="23">
        <f t="shared" si="24"/>
        <v>2</v>
      </c>
      <c r="S124" s="2"/>
    </row>
    <row r="125" spans="1:19" ht="15.75" x14ac:dyDescent="0.25">
      <c r="A125" s="30" t="s">
        <v>132</v>
      </c>
      <c r="B125" s="15"/>
      <c r="C125" s="15"/>
      <c r="D125" s="15"/>
      <c r="E125" s="15"/>
      <c r="F125" s="4"/>
      <c r="G125" s="15"/>
      <c r="H125" s="15"/>
      <c r="I125" s="15"/>
      <c r="J125" s="15"/>
      <c r="K125" s="15"/>
      <c r="L125" s="15"/>
      <c r="M125" s="15"/>
      <c r="N125" s="5"/>
      <c r="O125" s="15"/>
      <c r="P125" s="4"/>
      <c r="Q125" s="15"/>
      <c r="R125" s="15"/>
      <c r="S125" s="2"/>
    </row>
    <row r="126" spans="1:19" x14ac:dyDescent="0.25">
      <c r="A126" s="12" t="s">
        <v>134</v>
      </c>
      <c r="B126" s="13">
        <f t="shared" ref="B126:B132" si="25">C126+D126+E126</f>
        <v>160</v>
      </c>
      <c r="C126" s="13">
        <v>65</v>
      </c>
      <c r="D126" s="13">
        <v>94</v>
      </c>
      <c r="E126" s="13">
        <v>1</v>
      </c>
      <c r="F126" s="4">
        <f t="shared" ref="F126:F133" si="26">C126/B126</f>
        <v>0.40625</v>
      </c>
      <c r="G126" s="13">
        <v>1</v>
      </c>
      <c r="H126" s="13">
        <v>9</v>
      </c>
      <c r="I126" s="13">
        <v>7</v>
      </c>
      <c r="J126" s="13">
        <v>14</v>
      </c>
      <c r="K126" s="13">
        <v>1</v>
      </c>
      <c r="L126" s="13">
        <v>0</v>
      </c>
      <c r="M126" s="13">
        <v>8</v>
      </c>
      <c r="N126" s="5">
        <f t="shared" ref="N126:N133" si="27">SUM(G126:M126)</f>
        <v>40</v>
      </c>
      <c r="O126" s="13">
        <v>97</v>
      </c>
      <c r="P126" s="4">
        <f t="shared" ref="P126:P133" si="28">N126/(N126+O126)</f>
        <v>0.29197080291970801</v>
      </c>
      <c r="Q126" s="13">
        <v>15</v>
      </c>
      <c r="R126" s="13">
        <v>8</v>
      </c>
      <c r="S126" s="2"/>
    </row>
    <row r="127" spans="1:19" x14ac:dyDescent="0.25">
      <c r="A127" s="7" t="s">
        <v>287</v>
      </c>
      <c r="B127" s="14">
        <f t="shared" si="25"/>
        <v>0</v>
      </c>
      <c r="C127" s="14">
        <v>0</v>
      </c>
      <c r="D127" s="14">
        <v>0</v>
      </c>
      <c r="E127" s="14">
        <v>0</v>
      </c>
      <c r="F127" s="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5">
        <f t="shared" si="27"/>
        <v>0</v>
      </c>
      <c r="O127" s="14">
        <v>0</v>
      </c>
      <c r="P127" s="4">
        <v>0</v>
      </c>
      <c r="Q127" s="14">
        <v>0</v>
      </c>
      <c r="R127" s="14">
        <v>0</v>
      </c>
      <c r="S127" s="2"/>
    </row>
    <row r="128" spans="1:19" x14ac:dyDescent="0.25">
      <c r="A128" s="7" t="s">
        <v>135</v>
      </c>
      <c r="B128" s="14">
        <f t="shared" si="25"/>
        <v>7</v>
      </c>
      <c r="C128" s="14">
        <v>5</v>
      </c>
      <c r="D128" s="14">
        <v>2</v>
      </c>
      <c r="E128" s="14">
        <v>0</v>
      </c>
      <c r="F128" s="4">
        <f t="shared" si="26"/>
        <v>0.7142857142857143</v>
      </c>
      <c r="G128" s="14">
        <v>0</v>
      </c>
      <c r="H128" s="14">
        <v>0</v>
      </c>
      <c r="I128" s="14">
        <v>0</v>
      </c>
      <c r="J128" s="14">
        <v>1</v>
      </c>
      <c r="K128" s="14">
        <v>0</v>
      </c>
      <c r="L128" s="14">
        <v>0</v>
      </c>
      <c r="M128" s="14">
        <v>0</v>
      </c>
      <c r="N128" s="5">
        <f t="shared" si="27"/>
        <v>1</v>
      </c>
      <c r="O128" s="14">
        <v>4</v>
      </c>
      <c r="P128" s="4">
        <f t="shared" si="28"/>
        <v>0.2</v>
      </c>
      <c r="Q128" s="14">
        <v>1</v>
      </c>
      <c r="R128" s="14">
        <v>1</v>
      </c>
      <c r="S128" s="2"/>
    </row>
    <row r="129" spans="1:29" x14ac:dyDescent="0.25">
      <c r="A129" s="7" t="s">
        <v>263</v>
      </c>
      <c r="B129" s="14">
        <f t="shared" si="25"/>
        <v>9</v>
      </c>
      <c r="C129" s="14">
        <v>5</v>
      </c>
      <c r="D129" s="14">
        <v>4</v>
      </c>
      <c r="E129" s="14">
        <v>0</v>
      </c>
      <c r="F129" s="4">
        <f t="shared" si="26"/>
        <v>0.55555555555555558</v>
      </c>
      <c r="G129" s="14">
        <v>1</v>
      </c>
      <c r="H129" s="14">
        <v>1</v>
      </c>
      <c r="I129" s="14">
        <v>0</v>
      </c>
      <c r="J129" s="14">
        <v>1</v>
      </c>
      <c r="K129" s="14">
        <v>1</v>
      </c>
      <c r="L129" s="14">
        <v>0</v>
      </c>
      <c r="M129" s="14">
        <v>0</v>
      </c>
      <c r="N129" s="5">
        <f t="shared" si="27"/>
        <v>4</v>
      </c>
      <c r="O129" s="14">
        <v>4</v>
      </c>
      <c r="P129" s="4">
        <f t="shared" si="28"/>
        <v>0.5</v>
      </c>
      <c r="Q129" s="14">
        <v>1</v>
      </c>
      <c r="R129" s="14">
        <v>0</v>
      </c>
      <c r="S129" s="2"/>
    </row>
    <row r="130" spans="1:29" x14ac:dyDescent="0.25">
      <c r="A130" s="7" t="s">
        <v>134</v>
      </c>
      <c r="B130" s="14">
        <f t="shared" si="25"/>
        <v>2</v>
      </c>
      <c r="C130" s="14">
        <v>1</v>
      </c>
      <c r="D130" s="14">
        <v>1</v>
      </c>
      <c r="E130" s="14">
        <v>0</v>
      </c>
      <c r="F130" s="4">
        <f t="shared" si="26"/>
        <v>0.5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5">
        <f t="shared" si="27"/>
        <v>0</v>
      </c>
      <c r="O130" s="14">
        <v>1</v>
      </c>
      <c r="P130" s="4">
        <f t="shared" si="28"/>
        <v>0</v>
      </c>
      <c r="Q130" s="14">
        <v>0</v>
      </c>
      <c r="R130" s="14">
        <v>1</v>
      </c>
      <c r="S130" s="2"/>
    </row>
    <row r="131" spans="1:29" x14ac:dyDescent="0.25">
      <c r="A131" s="7" t="s">
        <v>288</v>
      </c>
      <c r="B131" s="14">
        <f t="shared" si="25"/>
        <v>3</v>
      </c>
      <c r="C131" s="14">
        <v>0</v>
      </c>
      <c r="D131" s="14">
        <v>3</v>
      </c>
      <c r="E131" s="14">
        <v>0</v>
      </c>
      <c r="F131" s="4">
        <f t="shared" si="26"/>
        <v>0</v>
      </c>
      <c r="G131" s="14">
        <v>0</v>
      </c>
      <c r="H131" s="14">
        <v>0</v>
      </c>
      <c r="I131" s="14">
        <v>0</v>
      </c>
      <c r="J131" s="14">
        <v>1</v>
      </c>
      <c r="K131" s="14">
        <v>0</v>
      </c>
      <c r="L131" s="14">
        <v>0</v>
      </c>
      <c r="M131" s="14">
        <v>0</v>
      </c>
      <c r="N131" s="5">
        <f t="shared" si="27"/>
        <v>1</v>
      </c>
      <c r="O131" s="14">
        <v>2</v>
      </c>
      <c r="P131" s="4">
        <f t="shared" si="28"/>
        <v>0.33333333333333331</v>
      </c>
      <c r="Q131" s="14">
        <v>0</v>
      </c>
      <c r="R131" s="14">
        <v>0</v>
      </c>
      <c r="S131" s="2"/>
    </row>
    <row r="132" spans="1:29" x14ac:dyDescent="0.25">
      <c r="A132" s="7" t="s">
        <v>137</v>
      </c>
      <c r="B132" s="14">
        <f t="shared" si="25"/>
        <v>15</v>
      </c>
      <c r="C132" s="14">
        <v>7</v>
      </c>
      <c r="D132" s="14">
        <v>8</v>
      </c>
      <c r="E132" s="14">
        <v>0</v>
      </c>
      <c r="F132" s="4">
        <f t="shared" si="26"/>
        <v>0.46666666666666667</v>
      </c>
      <c r="G132" s="14">
        <v>0</v>
      </c>
      <c r="H132" s="14">
        <v>2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5">
        <f t="shared" si="27"/>
        <v>3</v>
      </c>
      <c r="O132" s="14">
        <v>10</v>
      </c>
      <c r="P132" s="4">
        <f t="shared" si="28"/>
        <v>0.23076923076923078</v>
      </c>
      <c r="Q132" s="14">
        <v>2</v>
      </c>
      <c r="R132" s="14">
        <v>0</v>
      </c>
      <c r="S132" s="2"/>
    </row>
    <row r="133" spans="1:29" x14ac:dyDescent="0.25">
      <c r="A133" s="35" t="s">
        <v>139</v>
      </c>
      <c r="B133" s="23">
        <f>C133+D133+E133</f>
        <v>160</v>
      </c>
      <c r="C133" s="23">
        <f>C126</f>
        <v>65</v>
      </c>
      <c r="D133" s="23">
        <f>D126</f>
        <v>94</v>
      </c>
      <c r="E133" s="23">
        <f>E126</f>
        <v>1</v>
      </c>
      <c r="F133" s="25">
        <f t="shared" si="26"/>
        <v>0.40625</v>
      </c>
      <c r="G133" s="23">
        <f t="shared" ref="G133:M133" si="29">G126</f>
        <v>1</v>
      </c>
      <c r="H133" s="23">
        <f t="shared" si="29"/>
        <v>9</v>
      </c>
      <c r="I133" s="23">
        <f t="shared" si="29"/>
        <v>7</v>
      </c>
      <c r="J133" s="23">
        <f t="shared" si="29"/>
        <v>14</v>
      </c>
      <c r="K133" s="23">
        <f t="shared" si="29"/>
        <v>1</v>
      </c>
      <c r="L133" s="23">
        <f t="shared" si="29"/>
        <v>0</v>
      </c>
      <c r="M133" s="23">
        <f t="shared" si="29"/>
        <v>8</v>
      </c>
      <c r="N133" s="26">
        <f t="shared" si="27"/>
        <v>40</v>
      </c>
      <c r="O133" s="23">
        <f>O126</f>
        <v>97</v>
      </c>
      <c r="P133" s="25">
        <f t="shared" si="28"/>
        <v>0.29197080291970801</v>
      </c>
      <c r="Q133" s="23">
        <f>Q126</f>
        <v>15</v>
      </c>
      <c r="R133" s="23">
        <f>R126</f>
        <v>8</v>
      </c>
      <c r="S133" s="2"/>
    </row>
    <row r="134" spans="1:29" ht="15.75" x14ac:dyDescent="0.25">
      <c r="A134" s="31" t="s">
        <v>140</v>
      </c>
      <c r="B134" s="15">
        <f>C134+D134+E134</f>
        <v>12089</v>
      </c>
      <c r="C134" s="15">
        <f>C51+C74+C92+C101+C110+C121+C124+C133</f>
        <v>6587</v>
      </c>
      <c r="D134" s="15">
        <f>D51+D74+D92+D101+D110+D121+D124+D133</f>
        <v>5473</v>
      </c>
      <c r="E134" s="15">
        <f>E51+E74+E92+E101+E110+E121+E124+E133</f>
        <v>29</v>
      </c>
      <c r="F134" s="21">
        <f>C134/B134</f>
        <v>0.54487550665894613</v>
      </c>
      <c r="G134" s="15">
        <f t="shared" ref="G134:M134" si="30">G51+G74+G92+G101+G110+G121+G124+G133</f>
        <v>25</v>
      </c>
      <c r="H134" s="15">
        <f t="shared" si="30"/>
        <v>1514</v>
      </c>
      <c r="I134" s="15">
        <f t="shared" si="30"/>
        <v>1864</v>
      </c>
      <c r="J134" s="15">
        <f t="shared" si="30"/>
        <v>1775</v>
      </c>
      <c r="K134" s="15">
        <f t="shared" si="30"/>
        <v>131</v>
      </c>
      <c r="L134" s="15">
        <f t="shared" si="30"/>
        <v>5</v>
      </c>
      <c r="M134" s="15">
        <f t="shared" si="30"/>
        <v>356</v>
      </c>
      <c r="N134" s="22">
        <f t="shared" si="18"/>
        <v>5670</v>
      </c>
      <c r="O134" s="15">
        <f>O51+O74+O92+O101+O110+O121+O124+O133</f>
        <v>4248</v>
      </c>
      <c r="P134" s="21">
        <f t="shared" si="20"/>
        <v>0.57168784029038111</v>
      </c>
      <c r="Q134" s="15">
        <f>Q51+Q74+Q92+Q101+Q110+Q121+Q124+Q133</f>
        <v>1494</v>
      </c>
      <c r="R134" s="15">
        <f>R51+R74+R92+R101+R110+R121+R124+R133</f>
        <v>677</v>
      </c>
      <c r="S134" s="2"/>
    </row>
    <row r="135" spans="1:29" s="34" customFormat="1" x14ac:dyDescent="0.25">
      <c r="A135" s="37" t="s">
        <v>178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9"/>
      <c r="O135" s="38"/>
      <c r="P135" s="38"/>
      <c r="Q135" s="38"/>
      <c r="R135" s="38"/>
      <c r="S135" s="56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</row>
    <row r="136" spans="1:29" s="34" customFormat="1" x14ac:dyDescent="0.25">
      <c r="A136" s="37" t="s">
        <v>202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9"/>
      <c r="O136" s="38"/>
      <c r="P136" s="38"/>
      <c r="Q136" s="38"/>
      <c r="R136" s="38"/>
      <c r="S136" s="56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</row>
    <row r="137" spans="1:29" s="34" customFormat="1" ht="11.25" x14ac:dyDescent="0.2">
      <c r="A137" s="37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9"/>
      <c r="O137" s="38"/>
      <c r="P137" s="38"/>
      <c r="Q137" s="38"/>
      <c r="R137" s="38"/>
    </row>
    <row r="138" spans="1:29" s="34" customFormat="1" ht="11.25" x14ac:dyDescent="0.2">
      <c r="A138" s="37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9"/>
      <c r="O138" s="38"/>
      <c r="P138" s="38"/>
      <c r="Q138" s="38"/>
      <c r="R138" s="38"/>
    </row>
    <row r="139" spans="1:29" s="34" customFormat="1" ht="11.25" x14ac:dyDescent="0.2">
      <c r="A139" s="40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9"/>
      <c r="O139" s="38"/>
      <c r="P139" s="38"/>
      <c r="Q139" s="38"/>
      <c r="R139" s="38"/>
    </row>
  </sheetData>
  <pageMargins left="0.7" right="0.7" top="0.75" bottom="0.75" header="0.3" footer="0.3"/>
  <pageSetup scale="60" orientation="landscape" r:id="rId1"/>
  <headerFooter>
    <oddHeader>&amp;L&amp;"+,Bold"Program Level Data&amp;C&amp;"+,Bold"Table 30&amp;R&amp;"+,Bold"Undergraduate Major Enrollment by Gender and Ethnicity</oddHeader>
    <oddFooter>&amp;L&amp;"+,Bold"Office of Institutional Research, UMass Boston</oddFooter>
  </headerFooter>
  <rowBreaks count="2" manualBreakCount="2">
    <brk id="51" max="17" man="1"/>
    <brk id="10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Fall 2024</vt:lpstr>
      <vt:lpstr>Fall 2023</vt:lpstr>
      <vt:lpstr>Fall 2022</vt:lpstr>
      <vt:lpstr>Fall 2021</vt:lpstr>
      <vt:lpstr>Fall 2020</vt:lpstr>
      <vt:lpstr>Fall 2019</vt:lpstr>
      <vt:lpstr>Fall 2018</vt:lpstr>
      <vt:lpstr>Fall 2017</vt:lpstr>
      <vt:lpstr>Fall 2016</vt:lpstr>
      <vt:lpstr>Fall 2015</vt:lpstr>
      <vt:lpstr>'Fall 2015'!Print_Area</vt:lpstr>
      <vt:lpstr>'Fall 2016'!Print_Area</vt:lpstr>
      <vt:lpstr>'Fall 2017'!Print_Area</vt:lpstr>
      <vt:lpstr>'Fall 2018'!Print_Area</vt:lpstr>
      <vt:lpstr>'Fall 2019'!Print_Area</vt:lpstr>
      <vt:lpstr>'Fall 2020'!Print_Area</vt:lpstr>
      <vt:lpstr>'Fall 2021'!Print_Area</vt:lpstr>
      <vt:lpstr>'Fall 2022'!Print_Area</vt:lpstr>
      <vt:lpstr>'Fall 2023'!Print_Area</vt:lpstr>
      <vt:lpstr>'Fall 2024'!Print_Area</vt:lpstr>
      <vt:lpstr>'Fall 2015'!Print_Titles</vt:lpstr>
      <vt:lpstr>'Fall 2016'!Print_Titles</vt:lpstr>
      <vt:lpstr>'Fall 2017'!Print_Titles</vt:lpstr>
      <vt:lpstr>'Fall 2018'!Print_Titles</vt:lpstr>
      <vt:lpstr>'Fall 2019'!Print_Titles</vt:lpstr>
      <vt:lpstr>'Fall 2020'!Print_Titles</vt:lpstr>
      <vt:lpstr>'Fall 2021'!Print_Titles</vt:lpstr>
      <vt:lpstr>'Fall 2022'!Print_Titles</vt:lpstr>
      <vt:lpstr>'Fall 2023'!Print_Titles</vt:lpstr>
      <vt:lpstr>'Fall 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Lugas</dc:creator>
  <cp:keywords/>
  <dc:description/>
  <cp:lastModifiedBy>Awat O Osman</cp:lastModifiedBy>
  <cp:revision/>
  <cp:lastPrinted>2025-05-27T18:42:30Z</cp:lastPrinted>
  <dcterms:created xsi:type="dcterms:W3CDTF">2015-10-19T12:49:10Z</dcterms:created>
  <dcterms:modified xsi:type="dcterms:W3CDTF">2025-05-27T18:46:52Z</dcterms:modified>
  <cp:category/>
  <cp:contentStatus/>
</cp:coreProperties>
</file>